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lients\F\Fédération suisse pour le développement d'une viticulture durable - Vitiswiss (019181)\Proconseil\Vins Suisses Durables VSD\_Cahier des charges\Documents support\"/>
    </mc:Choice>
  </mc:AlternateContent>
  <xr:revisionPtr revIDLastSave="0" documentId="13_ncr:1_{1B3A32C1-A122-4DE7-806C-BBDA68E187A7}" xr6:coauthVersionLast="47" xr6:coauthVersionMax="47" xr10:uidLastSave="{00000000-0000-0000-0000-000000000000}"/>
  <workbookProtection workbookAlgorithmName="SHA-512" workbookHashValue="cyxOPb+/a965i3rL9z5EBSpy8hMoKtODwj5odyXrtvwA5C9KD9X/6Y2X/QSfA65nZzhkeL89xdlvbi6ECdLGSA==" workbookSaltValue="b2p+l89dnszfg3epW3IEzQ==" workbookSpinCount="100000" lockStructure="1"/>
  <bookViews>
    <workbookView xWindow="-108" yWindow="-108" windowWidth="23256" windowHeight="12456" xr2:uid="{23F9455E-BD85-4220-9904-E752E6D012A9}"/>
  </bookViews>
  <sheets>
    <sheet name="Mode d'emploi" sheetId="4" r:id="rId1"/>
    <sheet name="Données et calculs" sheetId="1" r:id="rId2"/>
    <sheet name="Exempl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5" l="1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10" i="5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Q10" i="5"/>
  <c r="S10" i="5"/>
  <c r="T10" i="5"/>
  <c r="U10" i="5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F33" i="5"/>
  <c r="Q33" i="5" s="1"/>
  <c r="F32" i="5"/>
  <c r="Q32" i="5" s="1"/>
  <c r="F31" i="5"/>
  <c r="Q31" i="5" s="1"/>
  <c r="F30" i="5"/>
  <c r="Q30" i="5" s="1"/>
  <c r="F29" i="5"/>
  <c r="Q29" i="5" s="1"/>
  <c r="F28" i="5"/>
  <c r="Q28" i="5" s="1"/>
  <c r="F27" i="5"/>
  <c r="Q27" i="5" s="1"/>
  <c r="F26" i="5"/>
  <c r="Q26" i="5" s="1"/>
  <c r="F25" i="5"/>
  <c r="Q25" i="5" s="1"/>
  <c r="F24" i="5"/>
  <c r="Q24" i="5" s="1"/>
  <c r="F23" i="5"/>
  <c r="Q23" i="5" s="1"/>
  <c r="U23" i="5" s="1"/>
  <c r="F22" i="5"/>
  <c r="Q22" i="5" s="1"/>
  <c r="F21" i="5"/>
  <c r="Q21" i="5" s="1"/>
  <c r="F20" i="5"/>
  <c r="Q20" i="5" s="1"/>
  <c r="F19" i="5"/>
  <c r="Q19" i="5" s="1"/>
  <c r="U19" i="5" s="1"/>
  <c r="F18" i="5"/>
  <c r="Q18" i="5" s="1"/>
  <c r="F17" i="5"/>
  <c r="Q17" i="5" s="1"/>
  <c r="F16" i="5"/>
  <c r="Q16" i="5" s="1"/>
  <c r="F15" i="5"/>
  <c r="Q15" i="5" s="1"/>
  <c r="U15" i="5" s="1"/>
  <c r="F14" i="5"/>
  <c r="Q14" i="5" s="1"/>
  <c r="F13" i="5"/>
  <c r="Q13" i="5" s="1"/>
  <c r="F12" i="5"/>
  <c r="Q12" i="5" s="1"/>
  <c r="Q11" i="5"/>
  <c r="U11" i="5" s="1"/>
  <c r="F11" i="5"/>
  <c r="F10" i="5"/>
  <c r="F12" i="1"/>
  <c r="F11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0" i="1"/>
  <c r="M10" i="1"/>
  <c r="U26" i="5" l="1"/>
  <c r="T26" i="5"/>
  <c r="S26" i="5"/>
  <c r="U30" i="5"/>
  <c r="T30" i="5"/>
  <c r="S30" i="5"/>
  <c r="U27" i="5"/>
  <c r="T27" i="5"/>
  <c r="S27" i="5"/>
  <c r="U13" i="5"/>
  <c r="T13" i="5"/>
  <c r="S13" i="5"/>
  <c r="S24" i="5"/>
  <c r="T24" i="5"/>
  <c r="U24" i="5"/>
  <c r="S28" i="5"/>
  <c r="U28" i="5"/>
  <c r="T28" i="5"/>
  <c r="S32" i="5"/>
  <c r="U32" i="5"/>
  <c r="T32" i="5"/>
  <c r="S16" i="5"/>
  <c r="T16" i="5"/>
  <c r="U16" i="5"/>
  <c r="U31" i="5"/>
  <c r="T31" i="5"/>
  <c r="S31" i="5"/>
  <c r="S20" i="5"/>
  <c r="T20" i="5"/>
  <c r="U20" i="5"/>
  <c r="U17" i="5"/>
  <c r="T17" i="5"/>
  <c r="S17" i="5"/>
  <c r="U14" i="5"/>
  <c r="T14" i="5"/>
  <c r="S14" i="5"/>
  <c r="U21" i="5"/>
  <c r="T21" i="5"/>
  <c r="S21" i="5"/>
  <c r="U18" i="5"/>
  <c r="T18" i="5"/>
  <c r="S18" i="5"/>
  <c r="U25" i="5"/>
  <c r="T25" i="5"/>
  <c r="S25" i="5"/>
  <c r="U29" i="5"/>
  <c r="T29" i="5"/>
  <c r="S29" i="5"/>
  <c r="U33" i="5"/>
  <c r="T33" i="5"/>
  <c r="S33" i="5"/>
  <c r="S12" i="5"/>
  <c r="T12" i="5"/>
  <c r="U12" i="5"/>
  <c r="U22" i="5"/>
  <c r="T22" i="5"/>
  <c r="S22" i="5"/>
  <c r="S11" i="5"/>
  <c r="S15" i="5"/>
  <c r="S19" i="5"/>
  <c r="S23" i="5"/>
  <c r="T15" i="5"/>
  <c r="T23" i="5"/>
  <c r="T11" i="5"/>
  <c r="T19" i="5"/>
  <c r="S34" i="5" l="1"/>
  <c r="Q36" i="5" s="1"/>
  <c r="T34" i="5"/>
  <c r="Q37" i="5" s="1"/>
  <c r="U34" i="5"/>
  <c r="Q38" i="5" s="1"/>
  <c r="Q39" i="5" l="1"/>
  <c r="Q35" i="5"/>
  <c r="Q10" i="1"/>
  <c r="Q20" i="1"/>
  <c r="U20" i="1" s="1"/>
  <c r="Q27" i="1"/>
  <c r="Q12" i="1"/>
  <c r="Q32" i="1"/>
  <c r="S32" i="1" s="1"/>
  <c r="Q31" i="1"/>
  <c r="S31" i="1" s="1"/>
  <c r="Q22" i="1"/>
  <c r="S22" i="1" s="1"/>
  <c r="Q11" i="1"/>
  <c r="S11" i="1" s="1"/>
  <c r="Q30" i="1"/>
  <c r="U30" i="1" s="1"/>
  <c r="Q33" i="1"/>
  <c r="T33" i="1" s="1"/>
  <c r="Q29" i="1"/>
  <c r="Q19" i="1"/>
  <c r="Q17" i="1"/>
  <c r="U17" i="1" s="1"/>
  <c r="Q13" i="1"/>
  <c r="S13" i="1" s="1"/>
  <c r="Q28" i="1"/>
  <c r="U28" i="1" s="1"/>
  <c r="Q25" i="1"/>
  <c r="S25" i="1" s="1"/>
  <c r="Q26" i="1"/>
  <c r="Q16" i="1"/>
  <c r="T16" i="1" s="1"/>
  <c r="Q14" i="1"/>
  <c r="Q18" i="1"/>
  <c r="S18" i="1" s="1"/>
  <c r="Q23" i="1"/>
  <c r="Q21" i="1"/>
  <c r="Q15" i="1"/>
  <c r="T15" i="1" s="1"/>
  <c r="Q24" i="1"/>
  <c r="U24" i="1" s="1"/>
  <c r="T24" i="1" l="1"/>
  <c r="S24" i="1"/>
  <c r="U12" i="1"/>
  <c r="T12" i="1"/>
  <c r="S12" i="1"/>
  <c r="S14" i="1"/>
  <c r="T14" i="1"/>
  <c r="U14" i="1"/>
  <c r="U18" i="1"/>
  <c r="T18" i="1"/>
  <c r="T17" i="1"/>
  <c r="S17" i="1"/>
  <c r="T28" i="1"/>
  <c r="S28" i="1"/>
  <c r="T25" i="1"/>
  <c r="U25" i="1"/>
  <c r="T20" i="1"/>
  <c r="S20" i="1"/>
  <c r="U16" i="1"/>
  <c r="S16" i="1"/>
  <c r="T30" i="1"/>
  <c r="S30" i="1"/>
  <c r="T26" i="1"/>
  <c r="U26" i="1"/>
  <c r="S26" i="1"/>
  <c r="U11" i="1"/>
  <c r="T11" i="1"/>
  <c r="T13" i="1"/>
  <c r="U13" i="1"/>
  <c r="U10" i="1"/>
  <c r="T10" i="1"/>
  <c r="S10" i="1"/>
  <c r="S34" i="1" s="1"/>
  <c r="S27" i="1"/>
  <c r="T27" i="1"/>
  <c r="U27" i="1"/>
  <c r="U32" i="1"/>
  <c r="T32" i="1"/>
  <c r="T31" i="1"/>
  <c r="U31" i="1"/>
  <c r="U22" i="1"/>
  <c r="T22" i="1"/>
  <c r="S33" i="1"/>
  <c r="U33" i="1"/>
  <c r="U29" i="1"/>
  <c r="T29" i="1"/>
  <c r="S29" i="1"/>
  <c r="U19" i="1"/>
  <c r="T19" i="1"/>
  <c r="S19" i="1"/>
  <c r="T23" i="1"/>
  <c r="S23" i="1"/>
  <c r="U23" i="1"/>
  <c r="U21" i="1"/>
  <c r="T21" i="1"/>
  <c r="S21" i="1"/>
  <c r="U15" i="1"/>
  <c r="S15" i="1"/>
  <c r="Q36" i="1" l="1"/>
  <c r="Q35" i="1"/>
  <c r="U34" i="1"/>
  <c r="Q38" i="1" s="1"/>
  <c r="T34" i="1"/>
  <c r="Q37" i="1" s="1"/>
  <c r="Q39" i="1" l="1"/>
</calcChain>
</file>

<file path=xl/sharedStrings.xml><?xml version="1.0" encoding="utf-8"?>
<sst xmlns="http://schemas.openxmlformats.org/spreadsheetml/2006/main" count="141" uniqueCount="76">
  <si>
    <t>Entretien machines et matériel</t>
  </si>
  <si>
    <t>Entretien des véhicules à moteur</t>
  </si>
  <si>
    <t>Loyers et fermages</t>
  </si>
  <si>
    <t>Taxes et frais de ports</t>
  </si>
  <si>
    <t>Frais bancaires</t>
  </si>
  <si>
    <t>Frais divers</t>
  </si>
  <si>
    <t>Impôts et taxes</t>
  </si>
  <si>
    <t>Livres, journaux, annonces</t>
  </si>
  <si>
    <t>Achats produits viticoles, divers</t>
  </si>
  <si>
    <t>Salaires effeuilles et vendanges</t>
  </si>
  <si>
    <t>AVS cotisations personnelles</t>
  </si>
  <si>
    <t>Achat petit matériel et fournitures</t>
  </si>
  <si>
    <t>Assurance (grêle, ECA, RC)</t>
  </si>
  <si>
    <t>Frais de bureau</t>
  </si>
  <si>
    <t>Eau, électricité et chauffage</t>
  </si>
  <si>
    <t xml:space="preserve">Assurances </t>
  </si>
  <si>
    <t>Surface viticole</t>
  </si>
  <si>
    <t>ha</t>
  </si>
  <si>
    <t>litres</t>
  </si>
  <si>
    <t>Moyenne</t>
  </si>
  <si>
    <t>MOYENNE</t>
  </si>
  <si>
    <t>Raisin</t>
  </si>
  <si>
    <t>Vin</t>
  </si>
  <si>
    <t>Production annuelle</t>
  </si>
  <si>
    <t>kg</t>
  </si>
  <si>
    <t>Total</t>
  </si>
  <si>
    <t>20XX</t>
  </si>
  <si>
    <t>Vrac</t>
  </si>
  <si>
    <t>Nb de bouteilles</t>
  </si>
  <si>
    <t>bouteilles</t>
  </si>
  <si>
    <t>Total par m2</t>
  </si>
  <si>
    <t>Total par kg</t>
  </si>
  <si>
    <t>Nb litres (vente vrac)</t>
  </si>
  <si>
    <r>
      <t xml:space="preserve">Total par bouteille </t>
    </r>
    <r>
      <rPr>
        <sz val="11"/>
        <color rgb="FF626262"/>
        <rFont val="Calibri"/>
        <family val="2"/>
      </rPr>
      <t>(raisin + vinif)</t>
    </r>
    <r>
      <rPr>
        <b/>
        <sz val="11"/>
        <color rgb="FF626262"/>
        <rFont val="Calibri"/>
        <family val="2"/>
      </rPr>
      <t>*</t>
    </r>
  </si>
  <si>
    <t>* Arrondi à 1kg pour la production d'une bouteille</t>
  </si>
  <si>
    <t>Report de données comptables</t>
  </si>
  <si>
    <t>Ne remplir que les cellules colorées</t>
  </si>
  <si>
    <t>Bleu</t>
  </si>
  <si>
    <t>Rose</t>
  </si>
  <si>
    <t>Vert</t>
  </si>
  <si>
    <t>Quelques détails pour la phase 2:</t>
  </si>
  <si>
    <t>Le total doit être égal à 100</t>
  </si>
  <si>
    <t>Quelques détails pour la phase 3:</t>
  </si>
  <si>
    <t>Intégrer les chiffres de votre comptabilité</t>
  </si>
  <si>
    <t>Regroupement possible de différents postes de charges</t>
  </si>
  <si>
    <t>Quelques détails pour la phase 1:</t>
  </si>
  <si>
    <t>Intégrer les données de base de l'entreprise</t>
  </si>
  <si>
    <t>Salaires</t>
  </si>
  <si>
    <t xml:space="preserve">Charges sociales </t>
  </si>
  <si>
    <t>Autre activité non viticole</t>
  </si>
  <si>
    <t>Si la forme juridique est une personne morale, les totaux sont corrects</t>
  </si>
  <si>
    <t xml:space="preserve">En cas d'exploitation sous la forme d'une société simple, alors il faudrait attribuer un salaire au chef d'entreprise </t>
  </si>
  <si>
    <r>
      <t>Salaire du chef d'enteprise</t>
    </r>
    <r>
      <rPr>
        <i/>
        <sz val="9"/>
        <color theme="1"/>
        <rFont val="Calibri Light"/>
        <family val="2"/>
      </rPr>
      <t xml:space="preserve"> Selon forme juridique </t>
    </r>
  </si>
  <si>
    <t>CHF</t>
  </si>
  <si>
    <t xml:space="preserve">Honoraires fiduciaire </t>
  </si>
  <si>
    <t>Amortissement voitures</t>
  </si>
  <si>
    <t>Amortissements</t>
  </si>
  <si>
    <t>Autres charges main-d'œuvre</t>
  </si>
  <si>
    <t>Achats produits de cave + mat. Sèches</t>
  </si>
  <si>
    <t>Chaque cellule doit contenir une valeur (compléter avec des "0" s'il n'y a pas de charges)</t>
  </si>
  <si>
    <t>Surface viticole / nombre de bouteilles produites par an / etc..</t>
  </si>
  <si>
    <t>Répartir arbitrairement les postes de charges selon l'importance sur l'entreprise</t>
  </si>
  <si>
    <t>Possibilité de créer de nouvelles lignes (selon les postes de votre comptabilité)</t>
  </si>
  <si>
    <t>Données de base de l'exploitation</t>
  </si>
  <si>
    <t>Quelques postes concernent plusieurs "produits" (ex. levures --&gt; VIN + VRAC), répartissez les parts au mieux</t>
  </si>
  <si>
    <t>Résultats</t>
  </si>
  <si>
    <t>Distribution arbitraire en pourcentage</t>
  </si>
  <si>
    <t>Total par litre de vrac</t>
  </si>
  <si>
    <t>Frais de vinification par bouteille</t>
  </si>
  <si>
    <t>Quelques détails pour l'analyse des résultats :</t>
  </si>
  <si>
    <r>
      <t>Contrôle</t>
    </r>
    <r>
      <rPr>
        <sz val="8"/>
        <color rgb="FF626262"/>
        <rFont val="Calibri Light"/>
        <family val="2"/>
      </rPr>
      <t xml:space="preserve"> 
(doit être égal à 0 ou 100)</t>
    </r>
  </si>
  <si>
    <t>Possibilité de créer de nouvelles colonnes pour ajouter des années. Pour que les formules restent opérationnelles, ajoutez les colonnes uniquement entre D et E.</t>
  </si>
  <si>
    <r>
      <t xml:space="preserve">Total par bouteille </t>
    </r>
    <r>
      <rPr>
        <sz val="14"/>
        <color rgb="FF626262"/>
        <rFont val="Calibri"/>
        <family val="2"/>
      </rPr>
      <t>(raisin + vinif)</t>
    </r>
    <r>
      <rPr>
        <b/>
        <sz val="14"/>
        <color rgb="FF626262"/>
        <rFont val="Calibri"/>
        <family val="2"/>
      </rPr>
      <t>*</t>
    </r>
  </si>
  <si>
    <r>
      <t>Dans la feuille de calcul "</t>
    </r>
    <r>
      <rPr>
        <b/>
        <sz val="11"/>
        <color theme="1"/>
        <rFont val="Calibri Light"/>
        <family val="2"/>
      </rPr>
      <t>Données et calculs</t>
    </r>
    <r>
      <rPr>
        <sz val="11"/>
        <color theme="1"/>
        <rFont val="Calibri Light"/>
        <family val="2"/>
      </rPr>
      <t>", compléter les zones encadrées en suivant la numérotation.</t>
    </r>
  </si>
  <si>
    <t>© Un outil mis au point par VITIplus, pour le projet VIN SUISSE DURABLE de VITISWISS (06/2026)</t>
  </si>
  <si>
    <t>Achats produits de cave + mat. sèches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</si>
</sst>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6" formatCode="_-* #,##0_-;\-* #,##0_-;_-* &quot;-&quot;??_-;_-@_-"/>
  </numFmts>
  <fonts count="27" x14ac:knownFonts="1">
    <font>
      <sz val="11"/>
      <color theme="1"/>
      <name val="Calibri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b/>
      <sz val="11"/>
      <color rgb="FF626262"/>
      <name val="Calibri Light"/>
      <family val="2"/>
    </font>
    <font>
      <b/>
      <sz val="11"/>
      <color rgb="FF626262"/>
      <name val="Calibri"/>
      <family val="2"/>
    </font>
    <font>
      <b/>
      <sz val="11"/>
      <color theme="1"/>
      <name val="Calibri"/>
      <family val="2"/>
    </font>
    <font>
      <b/>
      <sz val="11"/>
      <color theme="2" tint="-0.749992370372631"/>
      <name val="Calibri Light"/>
      <family val="2"/>
    </font>
    <font>
      <sz val="11"/>
      <color theme="2" tint="-0.749992370372631"/>
      <name val="Calibri Light"/>
      <family val="2"/>
    </font>
    <font>
      <i/>
      <sz val="11"/>
      <color rgb="FF626262"/>
      <name val="Calibri Light"/>
      <family val="2"/>
    </font>
    <font>
      <sz val="11"/>
      <color theme="2" tint="-0.749992370372631"/>
      <name val="Calibri"/>
      <family val="2"/>
    </font>
    <font>
      <sz val="11"/>
      <color rgb="FF626262"/>
      <name val="Calibri"/>
      <family val="2"/>
    </font>
    <font>
      <b/>
      <sz val="11"/>
      <color theme="2" tint="-0.499984740745262"/>
      <name val="Calibri Light"/>
      <family val="2"/>
    </font>
    <font>
      <i/>
      <sz val="11"/>
      <color rgb="FF626262"/>
      <name val="Calibri"/>
      <family val="2"/>
    </font>
    <font>
      <b/>
      <sz val="8"/>
      <color rgb="FF626262"/>
      <name val="Calibri Light"/>
      <family val="2"/>
    </font>
    <font>
      <i/>
      <sz val="9"/>
      <color theme="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"/>
      <family val="2"/>
    </font>
    <font>
      <sz val="8"/>
      <color rgb="FF626262"/>
      <name val="Calibri Light"/>
      <family val="2"/>
    </font>
    <font>
      <b/>
      <sz val="11"/>
      <color theme="9" tint="-0.249977111117893"/>
      <name val="Calibri Light"/>
      <family val="2"/>
    </font>
    <font>
      <b/>
      <sz val="11"/>
      <color theme="8" tint="-0.249977111117893"/>
      <name val="Calibri Light"/>
      <family val="2"/>
    </font>
    <font>
      <b/>
      <sz val="11"/>
      <color theme="4"/>
      <name val="Calibri Light"/>
      <family val="2"/>
    </font>
    <font>
      <b/>
      <sz val="14"/>
      <color theme="2" tint="-0.499984740745262"/>
      <name val="Calibri"/>
      <family val="2"/>
    </font>
    <font>
      <i/>
      <sz val="11"/>
      <color theme="1"/>
      <name val="Calibri"/>
      <family val="2"/>
    </font>
    <font>
      <b/>
      <sz val="14"/>
      <color rgb="FF626262"/>
      <name val="Calibri"/>
      <family val="2"/>
    </font>
    <font>
      <b/>
      <sz val="14"/>
      <color theme="2" tint="-0.499984740745262"/>
      <name val="Calibri Light"/>
      <family val="2"/>
    </font>
    <font>
      <sz val="14"/>
      <color rgb="FF626262"/>
      <name val="Calibri"/>
      <family val="2"/>
    </font>
    <font>
      <b/>
      <sz val="18"/>
      <color theme="2" tint="-0.49998474074526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BF0F9"/>
        <bgColor indexed="64"/>
      </patternFill>
    </fill>
    <fill>
      <patternFill patternType="solid">
        <fgColor rgb="FFFFF7FE"/>
        <bgColor indexed="64"/>
      </patternFill>
    </fill>
    <fill>
      <patternFill patternType="solid">
        <fgColor rgb="FFECF9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AFF5"/>
        <bgColor indexed="64"/>
      </patternFill>
    </fill>
    <fill>
      <patternFill patternType="solid">
        <fgColor theme="9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7" tint="0.39994506668294322"/>
      </left>
      <right style="medium">
        <color theme="7" tint="0.39994506668294322"/>
      </right>
      <top style="medium">
        <color theme="7" tint="0.39994506668294322"/>
      </top>
      <bottom/>
      <diagonal/>
    </border>
    <border>
      <left style="medium">
        <color theme="7" tint="0.39994506668294322"/>
      </left>
      <right style="medium">
        <color theme="7" tint="0.39994506668294322"/>
      </right>
      <top/>
      <bottom/>
      <diagonal/>
    </border>
    <border>
      <left style="medium">
        <color theme="7" tint="0.39994506668294322"/>
      </left>
      <right style="medium">
        <color theme="7" tint="0.39994506668294322"/>
      </right>
      <top/>
      <bottom style="medium">
        <color theme="7" tint="0.3999450666829432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ck">
        <color rgb="FFFFAFF5"/>
      </left>
      <right style="thin">
        <color theme="0" tint="-0.34998626667073579"/>
      </right>
      <top style="thick">
        <color rgb="FFFFAFF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rgb="FFFFAFF5"/>
      </top>
      <bottom style="thin">
        <color theme="0" tint="-0.34998626667073579"/>
      </bottom>
      <diagonal/>
    </border>
    <border>
      <left style="thick">
        <color rgb="FFFFAFF5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0" tint="-0.34998626667073579"/>
      </bottom>
      <diagonal/>
    </border>
    <border>
      <left/>
      <right/>
      <top style="medium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ck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thick">
        <color theme="9" tint="0.59996337778862885"/>
      </left>
      <right style="thin">
        <color theme="0" tint="-0.34998626667073579"/>
      </right>
      <top style="thick">
        <color theme="9" tint="0.5999633777886288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9" tint="0.5999633777886288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9" tint="0.59996337778862885"/>
      </right>
      <top style="thick">
        <color theme="9" tint="0.59996337778862885"/>
      </top>
      <bottom style="thin">
        <color theme="0" tint="-0.34998626667073579"/>
      </bottom>
      <diagonal/>
    </border>
    <border>
      <left style="thick">
        <color theme="9" tint="0.59996337778862885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9" tint="0.59996337778862885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ck">
        <color theme="9" tint="0.59996337778862885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9" tint="0.59996337778862885"/>
      </right>
      <top style="thin">
        <color theme="0" tint="-0.34998626667073579"/>
      </top>
      <bottom/>
      <diagonal/>
    </border>
    <border>
      <left style="thick">
        <color theme="9" tint="0.59996337778862885"/>
      </left>
      <right style="thin">
        <color theme="0" tint="-0.34998626667073579"/>
      </right>
      <top style="thin">
        <color theme="0" tint="-0.24994659260841701"/>
      </top>
      <bottom style="thick">
        <color theme="9" tint="0.5999633777886288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ck">
        <color theme="9" tint="0.59996337778862885"/>
      </bottom>
      <diagonal/>
    </border>
    <border>
      <left style="thin">
        <color theme="0" tint="-0.34998626667073579"/>
      </left>
      <right style="thick">
        <color theme="9" tint="0.59996337778862885"/>
      </right>
      <top style="thin">
        <color theme="0" tint="-0.24994659260841701"/>
      </top>
      <bottom style="thick">
        <color theme="9" tint="0.59996337778862885"/>
      </bottom>
      <diagonal/>
    </border>
    <border>
      <left style="thick">
        <color rgb="FFFFAFF5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ck">
        <color theme="9" tint="0.59996337778862885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9" tint="0.59996337778862885"/>
      </right>
      <top/>
      <bottom style="thin">
        <color theme="0" tint="-0.34998626667073579"/>
      </bottom>
      <diagonal/>
    </border>
    <border>
      <left style="thick">
        <color rgb="FFFFAFF5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rgb="FFFFAFF5"/>
      </left>
      <right style="thin">
        <color theme="0" tint="-0.24994659260841701"/>
      </right>
      <top style="thin">
        <color theme="0" tint="-0.24994659260841701"/>
      </top>
      <bottom style="thick">
        <color rgb="FFFFAFF5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FFAFF5"/>
      </bottom>
      <diagonal/>
    </border>
    <border>
      <left/>
      <right style="thick">
        <color rgb="FFFFAFF5"/>
      </right>
      <top style="thick">
        <color rgb="FFFFAFF5"/>
      </top>
      <bottom style="thin">
        <color theme="0" tint="-0.34998626667073579"/>
      </bottom>
      <diagonal/>
    </border>
    <border>
      <left/>
      <right style="thick">
        <color rgb="FFFFAFF5"/>
      </right>
      <top/>
      <bottom style="thin">
        <color theme="0" tint="-0.34998626667073579"/>
      </bottom>
      <diagonal/>
    </border>
    <border>
      <left/>
      <right style="thick">
        <color rgb="FFFFAFF5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rgb="FFFFAFF5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 style="thick">
        <color rgb="FFFFAFF5"/>
      </right>
      <top style="thin">
        <color theme="0" tint="-0.34998626667073579"/>
      </top>
      <bottom style="thick">
        <color rgb="FFFFAFF5"/>
      </bottom>
      <diagonal/>
    </border>
    <border>
      <left style="thin">
        <color theme="0" tint="-0.34998626667073579"/>
      </left>
      <right style="thin">
        <color theme="2" tint="-0.24994659260841701"/>
      </right>
      <top style="thick">
        <color rgb="FFFFAFF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2499465926084170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2" tint="-0.24994659260841701"/>
      </right>
      <top style="thin">
        <color theme="0" tint="-0.24994659260841701"/>
      </top>
      <bottom style="thick">
        <color rgb="FFFFAFF5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1" fillId="0" borderId="0" xfId="0" applyFont="1"/>
    <xf numFmtId="3" fontId="6" fillId="0" borderId="6" xfId="0" applyNumberFormat="1" applyFont="1" applyBorder="1"/>
    <xf numFmtId="0" fontId="8" fillId="0" borderId="25" xfId="0" applyFont="1" applyBorder="1" applyAlignment="1">
      <alignment horizontal="left" vertical="center"/>
    </xf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6" fillId="2" borderId="0" xfId="0" applyFont="1" applyFill="1"/>
    <xf numFmtId="0" fontId="1" fillId="0" borderId="0" xfId="0" applyFont="1" applyAlignment="1">
      <alignment horizontal="left" indent="2"/>
    </xf>
    <xf numFmtId="0" fontId="0" fillId="2" borderId="0" xfId="0" applyFill="1"/>
    <xf numFmtId="0" fontId="1" fillId="2" borderId="25" xfId="0" applyFont="1" applyFill="1" applyBorder="1" applyAlignment="1">
      <alignment vertical="center"/>
    </xf>
    <xf numFmtId="0" fontId="15" fillId="0" borderId="0" xfId="0" applyFont="1"/>
    <xf numFmtId="0" fontId="1" fillId="4" borderId="8" xfId="0" applyFont="1" applyFill="1" applyBorder="1" applyAlignment="1" applyProtection="1">
      <alignment vertical="center"/>
      <protection locked="0"/>
    </xf>
    <xf numFmtId="0" fontId="1" fillId="4" borderId="9" xfId="0" applyFont="1" applyFill="1" applyBorder="1" applyAlignment="1" applyProtection="1">
      <alignment vertical="center"/>
      <protection locked="0"/>
    </xf>
    <xf numFmtId="0" fontId="1" fillId="4" borderId="35" xfId="0" applyFont="1" applyFill="1" applyBorder="1" applyAlignment="1" applyProtection="1">
      <alignment vertical="center"/>
      <protection locked="0"/>
    </xf>
    <xf numFmtId="0" fontId="1" fillId="4" borderId="33" xfId="0" applyFont="1" applyFill="1" applyBorder="1" applyAlignment="1" applyProtection="1">
      <alignment vertical="center"/>
      <protection locked="0"/>
    </xf>
    <xf numFmtId="0" fontId="1" fillId="4" borderId="10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31" xfId="0" applyFon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vertical="center"/>
      <protection locked="0"/>
    </xf>
    <xf numFmtId="0" fontId="1" fillId="4" borderId="36" xfId="0" applyFont="1" applyFill="1" applyBorder="1" applyProtection="1">
      <protection locked="0"/>
    </xf>
    <xf numFmtId="0" fontId="1" fillId="4" borderId="37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/>
    </xf>
    <xf numFmtId="0" fontId="6" fillId="6" borderId="0" xfId="0" applyFont="1" applyFill="1"/>
    <xf numFmtId="0" fontId="6" fillId="7" borderId="0" xfId="0" applyFont="1" applyFill="1"/>
    <xf numFmtId="0" fontId="6" fillId="8" borderId="0" xfId="0" applyFont="1" applyFill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8" fillId="0" borderId="0" xfId="0" applyFont="1" applyAlignment="1">
      <alignment horizontal="left"/>
    </xf>
    <xf numFmtId="0" fontId="13" fillId="2" borderId="7" xfId="0" applyFont="1" applyFill="1" applyBorder="1" applyAlignment="1">
      <alignment horizontal="center" wrapText="1"/>
    </xf>
    <xf numFmtId="0" fontId="1" fillId="4" borderId="38" xfId="0" applyFont="1" applyFill="1" applyBorder="1" applyAlignment="1" applyProtection="1">
      <alignment vertical="center"/>
      <protection locked="0"/>
    </xf>
    <xf numFmtId="0" fontId="1" fillId="4" borderId="39" xfId="0" applyFont="1" applyFill="1" applyBorder="1" applyAlignment="1" applyProtection="1">
      <alignment vertical="center"/>
      <protection locked="0"/>
    </xf>
    <xf numFmtId="0" fontId="1" fillId="4" borderId="40" xfId="0" applyFont="1" applyFill="1" applyBorder="1" applyAlignment="1" applyProtection="1">
      <alignment vertical="center"/>
      <protection locked="0"/>
    </xf>
    <xf numFmtId="0" fontId="1" fillId="4" borderId="41" xfId="0" applyFont="1" applyFill="1" applyBorder="1" applyAlignment="1" applyProtection="1">
      <alignment vertical="center"/>
      <protection locked="0"/>
    </xf>
    <xf numFmtId="0" fontId="1" fillId="4" borderId="42" xfId="0" applyFont="1" applyFill="1" applyBorder="1" applyAlignment="1" applyProtection="1">
      <alignment vertical="center"/>
      <protection locked="0"/>
    </xf>
    <xf numFmtId="0" fontId="1" fillId="4" borderId="43" xfId="0" applyFont="1" applyFill="1" applyBorder="1" applyAlignment="1" applyProtection="1">
      <alignment vertical="center"/>
      <protection locked="0"/>
    </xf>
    <xf numFmtId="0" fontId="1" fillId="4" borderId="44" xfId="0" applyFont="1" applyFill="1" applyBorder="1" applyAlignment="1" applyProtection="1">
      <alignment vertical="center"/>
      <protection locked="0"/>
    </xf>
    <xf numFmtId="0" fontId="1" fillId="4" borderId="45" xfId="0" applyFont="1" applyFill="1" applyBorder="1" applyAlignment="1" applyProtection="1">
      <alignment vertical="center"/>
      <protection locked="0"/>
    </xf>
    <xf numFmtId="0" fontId="1" fillId="4" borderId="46" xfId="0" applyFont="1" applyFill="1" applyBorder="1" applyAlignment="1" applyProtection="1">
      <alignment vertical="center"/>
      <protection locked="0"/>
    </xf>
    <xf numFmtId="0" fontId="1" fillId="4" borderId="47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7" xfId="0" applyNumberFormat="1" applyFont="1" applyBorder="1" applyAlignment="1">
      <alignment vertical="center"/>
    </xf>
    <xf numFmtId="3" fontId="5" fillId="0" borderId="12" xfId="0" applyNumberFormat="1" applyFont="1" applyBorder="1"/>
    <xf numFmtId="3" fontId="4" fillId="0" borderId="16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0" fontId="4" fillId="0" borderId="15" xfId="0" applyFont="1" applyBorder="1" applyAlignment="1">
      <alignment horizontal="left"/>
    </xf>
    <xf numFmtId="0" fontId="12" fillId="0" borderId="0" xfId="0" applyFont="1" applyAlignment="1">
      <alignment horizontal="right"/>
    </xf>
    <xf numFmtId="43" fontId="6" fillId="3" borderId="3" xfId="1" applyFont="1" applyFill="1" applyBorder="1" applyProtection="1">
      <protection locked="0"/>
    </xf>
    <xf numFmtId="3" fontId="7" fillId="5" borderId="20" xfId="0" applyNumberFormat="1" applyFont="1" applyFill="1" applyBorder="1" applyAlignment="1" applyProtection="1">
      <alignment wrapText="1"/>
      <protection locked="0"/>
    </xf>
    <xf numFmtId="3" fontId="7" fillId="5" borderId="21" xfId="0" applyNumberFormat="1" applyFont="1" applyFill="1" applyBorder="1" applyAlignment="1" applyProtection="1">
      <alignment wrapText="1"/>
      <protection locked="0"/>
    </xf>
    <xf numFmtId="3" fontId="7" fillId="5" borderId="22" xfId="0" applyNumberFormat="1" applyFont="1" applyFill="1" applyBorder="1" applyAlignment="1" applyProtection="1">
      <alignment wrapText="1"/>
      <protection locked="0"/>
    </xf>
    <xf numFmtId="3" fontId="7" fillId="5" borderId="32" xfId="0" applyNumberFormat="1" applyFont="1" applyFill="1" applyBorder="1" applyAlignment="1" applyProtection="1">
      <alignment wrapText="1"/>
      <protection locked="0"/>
    </xf>
    <xf numFmtId="3" fontId="7" fillId="5" borderId="33" xfId="0" applyNumberFormat="1" applyFont="1" applyFill="1" applyBorder="1" applyAlignment="1" applyProtection="1">
      <alignment wrapText="1"/>
      <protection locked="0"/>
    </xf>
    <xf numFmtId="3" fontId="7" fillId="5" borderId="34" xfId="0" applyNumberFormat="1" applyFont="1" applyFill="1" applyBorder="1" applyAlignment="1" applyProtection="1">
      <alignment wrapText="1"/>
      <protection locked="0"/>
    </xf>
    <xf numFmtId="3" fontId="7" fillId="5" borderId="23" xfId="0" applyNumberFormat="1" applyFont="1" applyFill="1" applyBorder="1" applyAlignment="1" applyProtection="1">
      <alignment wrapText="1"/>
      <protection locked="0"/>
    </xf>
    <xf numFmtId="3" fontId="7" fillId="5" borderId="1" xfId="0" applyNumberFormat="1" applyFont="1" applyFill="1" applyBorder="1" applyAlignment="1" applyProtection="1">
      <alignment wrapText="1"/>
      <protection locked="0"/>
    </xf>
    <xf numFmtId="3" fontId="7" fillId="5" borderId="24" xfId="0" applyNumberFormat="1" applyFont="1" applyFill="1" applyBorder="1" applyAlignment="1" applyProtection="1">
      <alignment wrapText="1"/>
      <protection locked="0"/>
    </xf>
    <xf numFmtId="3" fontId="7" fillId="5" borderId="26" xfId="0" applyNumberFormat="1" applyFont="1" applyFill="1" applyBorder="1" applyAlignment="1" applyProtection="1">
      <alignment wrapText="1"/>
      <protection locked="0"/>
    </xf>
    <xf numFmtId="3" fontId="7" fillId="5" borderId="7" xfId="0" applyNumberFormat="1" applyFont="1" applyFill="1" applyBorder="1" applyAlignment="1" applyProtection="1">
      <alignment wrapText="1"/>
      <protection locked="0"/>
    </xf>
    <xf numFmtId="3" fontId="7" fillId="5" borderId="27" xfId="0" applyNumberFormat="1" applyFont="1" applyFill="1" applyBorder="1" applyAlignment="1" applyProtection="1">
      <alignment wrapText="1"/>
      <protection locked="0"/>
    </xf>
    <xf numFmtId="3" fontId="7" fillId="5" borderId="28" xfId="0" applyNumberFormat="1" applyFont="1" applyFill="1" applyBorder="1" applyAlignment="1" applyProtection="1">
      <alignment wrapText="1"/>
      <protection locked="0"/>
    </xf>
    <xf numFmtId="3" fontId="7" fillId="5" borderId="29" xfId="0" applyNumberFormat="1" applyFont="1" applyFill="1" applyBorder="1" applyAlignment="1" applyProtection="1">
      <alignment wrapText="1"/>
      <protection locked="0"/>
    </xf>
    <xf numFmtId="3" fontId="7" fillId="5" borderId="30" xfId="0" applyNumberFormat="1" applyFont="1" applyFill="1" applyBorder="1" applyAlignment="1" applyProtection="1">
      <alignment wrapText="1"/>
      <protection locked="0"/>
    </xf>
    <xf numFmtId="43" fontId="6" fillId="3" borderId="3" xfId="1" applyFont="1" applyFill="1" applyBorder="1" applyProtection="1"/>
    <xf numFmtId="0" fontId="3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3" fontId="7" fillId="5" borderId="20" xfId="0" applyNumberFormat="1" applyFont="1" applyFill="1" applyBorder="1" applyAlignment="1">
      <alignment wrapText="1"/>
    </xf>
    <xf numFmtId="3" fontId="7" fillId="5" borderId="21" xfId="0" applyNumberFormat="1" applyFont="1" applyFill="1" applyBorder="1" applyAlignment="1">
      <alignment wrapText="1"/>
    </xf>
    <xf numFmtId="3" fontId="7" fillId="5" borderId="22" xfId="0" applyNumberFormat="1" applyFont="1" applyFill="1" applyBorder="1" applyAlignment="1">
      <alignment wrapText="1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43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3" fontId="7" fillId="5" borderId="32" xfId="0" applyNumberFormat="1" applyFont="1" applyFill="1" applyBorder="1" applyAlignment="1">
      <alignment wrapText="1"/>
    </xf>
    <xf numFmtId="3" fontId="7" fillId="5" borderId="33" xfId="0" applyNumberFormat="1" applyFont="1" applyFill="1" applyBorder="1" applyAlignment="1">
      <alignment wrapText="1"/>
    </xf>
    <xf numFmtId="3" fontId="7" fillId="5" borderId="34" xfId="0" applyNumberFormat="1" applyFont="1" applyFill="1" applyBorder="1" applyAlignment="1">
      <alignment wrapText="1"/>
    </xf>
    <xf numFmtId="0" fontId="1" fillId="4" borderId="35" xfId="0" applyFont="1" applyFill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1" fillId="4" borderId="44" xfId="0" applyFont="1" applyFill="1" applyBorder="1" applyAlignment="1">
      <alignment vertical="center"/>
    </xf>
    <xf numFmtId="0" fontId="1" fillId="4" borderId="39" xfId="0" applyFont="1" applyFill="1" applyBorder="1" applyAlignment="1">
      <alignment vertical="center"/>
    </xf>
    <xf numFmtId="3" fontId="7" fillId="5" borderId="23" xfId="0" applyNumberFormat="1" applyFont="1" applyFill="1" applyBorder="1" applyAlignment="1">
      <alignment wrapText="1"/>
    </xf>
    <xf numFmtId="3" fontId="7" fillId="5" borderId="1" xfId="0" applyNumberFormat="1" applyFont="1" applyFill="1" applyBorder="1" applyAlignment="1">
      <alignment wrapText="1"/>
    </xf>
    <xf numFmtId="3" fontId="7" fillId="5" borderId="24" xfId="0" applyNumberFormat="1" applyFont="1" applyFill="1" applyBorder="1" applyAlignment="1">
      <alignment wrapText="1"/>
    </xf>
    <xf numFmtId="0" fontId="1" fillId="4" borderId="10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5" xfId="0" applyFont="1" applyFill="1" applyBorder="1" applyAlignment="1">
      <alignment vertical="center"/>
    </xf>
    <xf numFmtId="0" fontId="1" fillId="4" borderId="40" xfId="0" applyFont="1" applyFill="1" applyBorder="1" applyAlignment="1">
      <alignment vertical="center"/>
    </xf>
    <xf numFmtId="3" fontId="7" fillId="5" borderId="26" xfId="0" applyNumberFormat="1" applyFont="1" applyFill="1" applyBorder="1" applyAlignment="1">
      <alignment wrapText="1"/>
    </xf>
    <xf numFmtId="3" fontId="7" fillId="5" borderId="7" xfId="0" applyNumberFormat="1" applyFont="1" applyFill="1" applyBorder="1" applyAlignment="1">
      <alignment wrapText="1"/>
    </xf>
    <xf numFmtId="3" fontId="7" fillId="5" borderId="27" xfId="0" applyNumberFormat="1" applyFont="1" applyFill="1" applyBorder="1" applyAlignment="1">
      <alignment wrapText="1"/>
    </xf>
    <xf numFmtId="0" fontId="1" fillId="4" borderId="31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46" xfId="0" applyFont="1" applyFill="1" applyBorder="1" applyAlignment="1">
      <alignment vertical="center"/>
    </xf>
    <xf numFmtId="0" fontId="1" fillId="4" borderId="41" xfId="0" applyFont="1" applyFill="1" applyBorder="1" applyAlignment="1">
      <alignment vertical="center"/>
    </xf>
    <xf numFmtId="3" fontId="7" fillId="5" borderId="28" xfId="0" applyNumberFormat="1" applyFont="1" applyFill="1" applyBorder="1" applyAlignment="1">
      <alignment wrapText="1"/>
    </xf>
    <xf numFmtId="3" fontId="7" fillId="5" borderId="29" xfId="0" applyNumberFormat="1" applyFont="1" applyFill="1" applyBorder="1" applyAlignment="1">
      <alignment wrapText="1"/>
    </xf>
    <xf numFmtId="3" fontId="7" fillId="5" borderId="30" xfId="0" applyNumberFormat="1" applyFont="1" applyFill="1" applyBorder="1" applyAlignment="1">
      <alignment wrapText="1"/>
    </xf>
    <xf numFmtId="0" fontId="1" fillId="4" borderId="36" xfId="0" applyFont="1" applyFill="1" applyBorder="1"/>
    <xf numFmtId="0" fontId="1" fillId="4" borderId="37" xfId="0" applyFont="1" applyFill="1" applyBorder="1"/>
    <xf numFmtId="0" fontId="1" fillId="4" borderId="47" xfId="0" applyFont="1" applyFill="1" applyBorder="1"/>
    <xf numFmtId="0" fontId="1" fillId="4" borderId="42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/>
    </xf>
    <xf numFmtId="4" fontId="11" fillId="2" borderId="18" xfId="0" applyNumberFormat="1" applyFont="1" applyFill="1" applyBorder="1"/>
    <xf numFmtId="0" fontId="4" fillId="2" borderId="2" xfId="0" applyFont="1" applyFill="1" applyBorder="1" applyAlignment="1">
      <alignment horizontal="left"/>
    </xf>
    <xf numFmtId="4" fontId="11" fillId="2" borderId="1" xfId="0" applyNumberFormat="1" applyFont="1" applyFill="1" applyBorder="1"/>
    <xf numFmtId="0" fontId="4" fillId="2" borderId="11" xfId="0" applyFont="1" applyFill="1" applyBorder="1" applyAlignment="1">
      <alignment horizontal="left"/>
    </xf>
    <xf numFmtId="4" fontId="11" fillId="2" borderId="19" xfId="0" applyNumberFormat="1" applyFont="1" applyFill="1" applyBorder="1"/>
    <xf numFmtId="0" fontId="23" fillId="2" borderId="14" xfId="0" applyFont="1" applyFill="1" applyBorder="1" applyAlignment="1">
      <alignment horizontal="left"/>
    </xf>
    <xf numFmtId="4" fontId="24" fillId="2" borderId="18" xfId="0" applyNumberFormat="1" applyFont="1" applyFill="1" applyBorder="1"/>
    <xf numFmtId="0" fontId="23" fillId="2" borderId="2" xfId="0" applyFont="1" applyFill="1" applyBorder="1" applyAlignment="1">
      <alignment horizontal="left"/>
    </xf>
    <xf numFmtId="4" fontId="24" fillId="2" borderId="1" xfId="0" applyNumberFormat="1" applyFont="1" applyFill="1" applyBorder="1"/>
    <xf numFmtId="0" fontId="23" fillId="2" borderId="11" xfId="0" applyFont="1" applyFill="1" applyBorder="1" applyAlignment="1">
      <alignment horizontal="left"/>
    </xf>
    <xf numFmtId="4" fontId="24" fillId="2" borderId="19" xfId="0" applyNumberFormat="1" applyFont="1" applyFill="1" applyBorder="1"/>
    <xf numFmtId="0" fontId="26" fillId="0" borderId="0" xfId="0" applyFont="1" applyAlignment="1">
      <alignment horizontal="center" vertical="center" textRotation="90"/>
    </xf>
    <xf numFmtId="0" fontId="21" fillId="0" borderId="0" xfId="0" applyFont="1" applyAlignment="1">
      <alignment horizontal="center" vertical="center" textRotation="90"/>
    </xf>
    <xf numFmtId="164" fontId="6" fillId="3" borderId="4" xfId="1" applyNumberFormat="1" applyFont="1" applyFill="1" applyBorder="1" applyProtection="1">
      <protection locked="0"/>
    </xf>
    <xf numFmtId="164" fontId="6" fillId="3" borderId="5" xfId="1" applyNumberFormat="1" applyFont="1" applyFill="1" applyBorder="1" applyProtection="1"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2" borderId="25" xfId="0" applyFont="1" applyFill="1" applyBorder="1" applyAlignment="1" applyProtection="1">
      <alignment vertical="center"/>
      <protection locked="0"/>
    </xf>
    <xf numFmtId="166" fontId="6" fillId="3" borderId="4" xfId="1" applyNumberFormat="1" applyFont="1" applyFill="1" applyBorder="1" applyProtection="1"/>
    <xf numFmtId="166" fontId="6" fillId="3" borderId="5" xfId="1" applyNumberFormat="1" applyFont="1" applyFill="1" applyBorder="1" applyProtection="1"/>
  </cellXfs>
  <cellStyles count="2">
    <cellStyle name="Milliers" xfId="1" builtinId="3"/>
    <cellStyle name="Normal" xfId="0" builtinId="0"/>
  </cellStyles>
  <dxfs count="2"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ECF9E7"/>
      <color rgb="FFFFAFF5"/>
      <color rgb="FFFFF7FE"/>
      <color rgb="FFFFEFFD"/>
      <color rgb="FFFFCDF9"/>
      <color rgb="FFFFFFFF"/>
      <color rgb="FFDBF0F9"/>
      <color rgb="FF737373"/>
      <color rgb="FFFFE5FC"/>
      <color rgb="FF6262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sv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svg"/><Relationship Id="rId3" Type="http://schemas.openxmlformats.org/officeDocument/2006/relationships/image" Target="../media/image5.png"/><Relationship Id="rId7" Type="http://schemas.openxmlformats.org/officeDocument/2006/relationships/image" Target="../media/image1.png"/><Relationship Id="rId2" Type="http://schemas.openxmlformats.org/officeDocument/2006/relationships/image" Target="../media/image4.svg"/><Relationship Id="rId1" Type="http://schemas.openxmlformats.org/officeDocument/2006/relationships/image" Target="../media/image3.png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6.sv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svg"/><Relationship Id="rId3" Type="http://schemas.openxmlformats.org/officeDocument/2006/relationships/image" Target="../media/image5.png"/><Relationship Id="rId7" Type="http://schemas.openxmlformats.org/officeDocument/2006/relationships/image" Target="../media/image1.png"/><Relationship Id="rId2" Type="http://schemas.openxmlformats.org/officeDocument/2006/relationships/image" Target="../media/image4.svg"/><Relationship Id="rId1" Type="http://schemas.openxmlformats.org/officeDocument/2006/relationships/image" Target="../media/image3.png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91376</xdr:colOff>
      <xdr:row>26</xdr:row>
      <xdr:rowOff>64770</xdr:rowOff>
    </xdr:from>
    <xdr:to>
      <xdr:col>8</xdr:col>
      <xdr:colOff>513851</xdr:colOff>
      <xdr:row>28</xdr:row>
      <xdr:rowOff>134820</xdr:rowOff>
    </xdr:to>
    <xdr:pic>
      <xdr:nvPicPr>
        <xdr:cNvPr id="5" name="Graphique 4" descr="Badge 4 avec un remplissage uni">
          <a:extLst>
            <a:ext uri="{FF2B5EF4-FFF2-40B4-BE49-F238E27FC236}">
              <a16:creationId xmlns:a16="http://schemas.microsoft.com/office/drawing/2014/main" id="{D0FF2A17-EBB8-4ABA-B7EA-EBDF003765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968426" y="4408170"/>
          <a:ext cx="432000" cy="428190"/>
        </a:xfrm>
        <a:prstGeom prst="rect">
          <a:avLst/>
        </a:prstGeom>
      </xdr:spPr>
    </xdr:pic>
    <xdr:clientData/>
  </xdr:twoCellAnchor>
  <xdr:twoCellAnchor editAs="oneCell">
    <xdr:from>
      <xdr:col>8</xdr:col>
      <xdr:colOff>94234</xdr:colOff>
      <xdr:row>7</xdr:row>
      <xdr:rowOff>49530</xdr:rowOff>
    </xdr:from>
    <xdr:to>
      <xdr:col>8</xdr:col>
      <xdr:colOff>516709</xdr:colOff>
      <xdr:row>9</xdr:row>
      <xdr:rowOff>134820</xdr:rowOff>
    </xdr:to>
    <xdr:pic>
      <xdr:nvPicPr>
        <xdr:cNvPr id="6" name="Graphique 5" descr="Badge 1 avec un remplissage uni">
          <a:extLst>
            <a:ext uri="{FF2B5EF4-FFF2-40B4-BE49-F238E27FC236}">
              <a16:creationId xmlns:a16="http://schemas.microsoft.com/office/drawing/2014/main" id="{E9A584D6-9BFE-4293-82E1-887898A5CD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971284" y="1135380"/>
          <a:ext cx="426285" cy="437715"/>
        </a:xfrm>
        <a:prstGeom prst="rect">
          <a:avLst/>
        </a:prstGeom>
      </xdr:spPr>
    </xdr:pic>
    <xdr:clientData/>
  </xdr:twoCellAnchor>
  <xdr:twoCellAnchor editAs="oneCell">
    <xdr:from>
      <xdr:col>8</xdr:col>
      <xdr:colOff>93281</xdr:colOff>
      <xdr:row>20</xdr:row>
      <xdr:rowOff>46373</xdr:rowOff>
    </xdr:from>
    <xdr:to>
      <xdr:col>8</xdr:col>
      <xdr:colOff>517661</xdr:colOff>
      <xdr:row>22</xdr:row>
      <xdr:rowOff>129758</xdr:rowOff>
    </xdr:to>
    <xdr:pic>
      <xdr:nvPicPr>
        <xdr:cNvPr id="7" name="Graphique 6" descr="Badge 3 avec un remplissage uni">
          <a:extLst>
            <a:ext uri="{FF2B5EF4-FFF2-40B4-BE49-F238E27FC236}">
              <a16:creationId xmlns:a16="http://schemas.microsoft.com/office/drawing/2014/main" id="{26880160-3E52-4F06-8B55-C179D90E9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970331" y="3303923"/>
          <a:ext cx="428190" cy="437715"/>
        </a:xfrm>
        <a:prstGeom prst="rect">
          <a:avLst/>
        </a:prstGeom>
      </xdr:spPr>
    </xdr:pic>
    <xdr:clientData/>
  </xdr:twoCellAnchor>
  <xdr:twoCellAnchor editAs="oneCell">
    <xdr:from>
      <xdr:col>8</xdr:col>
      <xdr:colOff>85661</xdr:colOff>
      <xdr:row>12</xdr:row>
      <xdr:rowOff>64062</xdr:rowOff>
    </xdr:from>
    <xdr:to>
      <xdr:col>8</xdr:col>
      <xdr:colOff>517661</xdr:colOff>
      <xdr:row>14</xdr:row>
      <xdr:rowOff>136017</xdr:rowOff>
    </xdr:to>
    <xdr:pic>
      <xdr:nvPicPr>
        <xdr:cNvPr id="8" name="Graphique 7" descr="Badge avec un remplissage uni">
          <a:extLst>
            <a:ext uri="{FF2B5EF4-FFF2-40B4-BE49-F238E27FC236}">
              <a16:creationId xmlns:a16="http://schemas.microsoft.com/office/drawing/2014/main" id="{1404ADDF-1065-4113-88DE-CABA7C850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962711" y="2054787"/>
          <a:ext cx="443430" cy="441525"/>
        </a:xfrm>
        <a:prstGeom prst="rect">
          <a:avLst/>
        </a:prstGeom>
      </xdr:spPr>
    </xdr:pic>
    <xdr:clientData/>
  </xdr:twoCellAnchor>
  <xdr:twoCellAnchor editAs="oneCell">
    <xdr:from>
      <xdr:col>0</xdr:col>
      <xdr:colOff>429073</xdr:colOff>
      <xdr:row>33</xdr:row>
      <xdr:rowOff>95250</xdr:rowOff>
    </xdr:from>
    <xdr:to>
      <xdr:col>1</xdr:col>
      <xdr:colOff>377190</xdr:colOff>
      <xdr:row>37</xdr:row>
      <xdr:rowOff>148590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C2413C0-1B99-8C7E-82C6-2F389B51D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73" y="5705475"/>
          <a:ext cx="738692" cy="77724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33</xdr:row>
      <xdr:rowOff>167711</xdr:rowOff>
    </xdr:from>
    <xdr:to>
      <xdr:col>3</xdr:col>
      <xdr:colOff>41908</xdr:colOff>
      <xdr:row>37</xdr:row>
      <xdr:rowOff>135254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6427289-3A04-4AB2-8C9A-425A1833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814858">
          <a:off x="1704975" y="5777936"/>
          <a:ext cx="708658" cy="687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58363</xdr:colOff>
      <xdr:row>0</xdr:row>
      <xdr:rowOff>59574</xdr:rowOff>
    </xdr:from>
    <xdr:to>
      <xdr:col>0</xdr:col>
      <xdr:colOff>478933</xdr:colOff>
      <xdr:row>1</xdr:row>
      <xdr:rowOff>129797</xdr:rowOff>
    </xdr:to>
    <xdr:pic>
      <xdr:nvPicPr>
        <xdr:cNvPr id="3" name="Graphique 2" descr="Badge 1 avec un remplissage uni">
          <a:extLst>
            <a:ext uri="{FF2B5EF4-FFF2-40B4-BE49-F238E27FC236}">
              <a16:creationId xmlns:a16="http://schemas.microsoft.com/office/drawing/2014/main" id="{32CBC8A9-8B2B-038E-B17E-618DAD456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363" y="59574"/>
          <a:ext cx="432000" cy="430095"/>
        </a:xfrm>
        <a:prstGeom prst="rect">
          <a:avLst/>
        </a:prstGeom>
      </xdr:spPr>
    </xdr:pic>
    <xdr:clientData/>
  </xdr:twoCellAnchor>
  <xdr:twoCellAnchor editAs="oneCell">
    <xdr:from>
      <xdr:col>7</xdr:col>
      <xdr:colOff>163569</xdr:colOff>
      <xdr:row>6</xdr:row>
      <xdr:rowOff>77026</xdr:rowOff>
    </xdr:from>
    <xdr:to>
      <xdr:col>7</xdr:col>
      <xdr:colOff>593664</xdr:colOff>
      <xdr:row>8</xdr:row>
      <xdr:rowOff>135646</xdr:rowOff>
    </xdr:to>
    <xdr:pic>
      <xdr:nvPicPr>
        <xdr:cNvPr id="9" name="Graphique 8" descr="Badge 3 avec un remplissage uni">
          <a:extLst>
            <a:ext uri="{FF2B5EF4-FFF2-40B4-BE49-F238E27FC236}">
              <a16:creationId xmlns:a16="http://schemas.microsoft.com/office/drawing/2014/main" id="{B0888281-1604-4204-A22D-5098C3F112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593069" y="1349912"/>
          <a:ext cx="432000" cy="435810"/>
        </a:xfrm>
        <a:prstGeom prst="rect">
          <a:avLst/>
        </a:prstGeom>
      </xdr:spPr>
    </xdr:pic>
    <xdr:clientData/>
  </xdr:twoCellAnchor>
  <xdr:twoCellAnchor editAs="oneCell">
    <xdr:from>
      <xdr:col>0</xdr:col>
      <xdr:colOff>75381</xdr:colOff>
      <xdr:row>6</xdr:row>
      <xdr:rowOff>56615</xdr:rowOff>
    </xdr:from>
    <xdr:to>
      <xdr:col>0</xdr:col>
      <xdr:colOff>511191</xdr:colOff>
      <xdr:row>8</xdr:row>
      <xdr:rowOff>111425</xdr:rowOff>
    </xdr:to>
    <xdr:pic>
      <xdr:nvPicPr>
        <xdr:cNvPr id="4" name="Graphique 3" descr="Badge avec un remplissage uni">
          <a:extLst>
            <a:ext uri="{FF2B5EF4-FFF2-40B4-BE49-F238E27FC236}">
              <a16:creationId xmlns:a16="http://schemas.microsoft.com/office/drawing/2014/main" id="{CE85A001-0D45-78FC-D611-BAEC09E3B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5381" y="1329501"/>
          <a:ext cx="432000" cy="435810"/>
        </a:xfrm>
        <a:prstGeom prst="rect">
          <a:avLst/>
        </a:prstGeom>
      </xdr:spPr>
    </xdr:pic>
    <xdr:clientData/>
  </xdr:twoCellAnchor>
  <xdr:twoCellAnchor editAs="oneCell">
    <xdr:from>
      <xdr:col>12</xdr:col>
      <xdr:colOff>869720</xdr:colOff>
      <xdr:row>35</xdr:row>
      <xdr:rowOff>60613</xdr:rowOff>
    </xdr:from>
    <xdr:to>
      <xdr:col>13</xdr:col>
      <xdr:colOff>98107</xdr:colOff>
      <xdr:row>37</xdr:row>
      <xdr:rowOff>18441</xdr:rowOff>
    </xdr:to>
    <xdr:pic>
      <xdr:nvPicPr>
        <xdr:cNvPr id="6" name="Graphique 5" descr="Badge 4 avec un remplissage uni">
          <a:extLst>
            <a:ext uri="{FF2B5EF4-FFF2-40B4-BE49-F238E27FC236}">
              <a16:creationId xmlns:a16="http://schemas.microsoft.com/office/drawing/2014/main" id="{6DD1D7E8-2B69-A4A1-26E5-86AD8A772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719561" y="7386204"/>
          <a:ext cx="407235" cy="420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58363</xdr:colOff>
      <xdr:row>0</xdr:row>
      <xdr:rowOff>59574</xdr:rowOff>
    </xdr:from>
    <xdr:to>
      <xdr:col>0</xdr:col>
      <xdr:colOff>478933</xdr:colOff>
      <xdr:row>1</xdr:row>
      <xdr:rowOff>129797</xdr:rowOff>
    </xdr:to>
    <xdr:pic>
      <xdr:nvPicPr>
        <xdr:cNvPr id="2" name="Graphique 1" descr="Badge 1 avec un remplissage uni">
          <a:extLst>
            <a:ext uri="{FF2B5EF4-FFF2-40B4-BE49-F238E27FC236}">
              <a16:creationId xmlns:a16="http://schemas.microsoft.com/office/drawing/2014/main" id="{4F48ED15-D847-439F-80D4-1B2E55BF73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553" y="55764"/>
          <a:ext cx="420570" cy="439793"/>
        </a:xfrm>
        <a:prstGeom prst="rect">
          <a:avLst/>
        </a:prstGeom>
      </xdr:spPr>
    </xdr:pic>
    <xdr:clientData/>
  </xdr:twoCellAnchor>
  <xdr:twoCellAnchor editAs="oneCell">
    <xdr:from>
      <xdr:col>7</xdr:col>
      <xdr:colOff>163569</xdr:colOff>
      <xdr:row>6</xdr:row>
      <xdr:rowOff>77026</xdr:rowOff>
    </xdr:from>
    <xdr:to>
      <xdr:col>7</xdr:col>
      <xdr:colOff>591759</xdr:colOff>
      <xdr:row>8</xdr:row>
      <xdr:rowOff>135646</xdr:rowOff>
    </xdr:to>
    <xdr:pic>
      <xdr:nvPicPr>
        <xdr:cNvPr id="3" name="Graphique 2" descr="Badge 3 avec un remplissage uni">
          <a:extLst>
            <a:ext uri="{FF2B5EF4-FFF2-40B4-BE49-F238E27FC236}">
              <a16:creationId xmlns:a16="http://schemas.microsoft.com/office/drawing/2014/main" id="{57C0B85F-087C-462A-BBAF-D084A026C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928224" y="1343851"/>
          <a:ext cx="422475" cy="435810"/>
        </a:xfrm>
        <a:prstGeom prst="rect">
          <a:avLst/>
        </a:prstGeom>
      </xdr:spPr>
    </xdr:pic>
    <xdr:clientData/>
  </xdr:twoCellAnchor>
  <xdr:twoCellAnchor editAs="oneCell">
    <xdr:from>
      <xdr:col>0</xdr:col>
      <xdr:colOff>75381</xdr:colOff>
      <xdr:row>6</xdr:row>
      <xdr:rowOff>56615</xdr:rowOff>
    </xdr:from>
    <xdr:to>
      <xdr:col>0</xdr:col>
      <xdr:colOff>511191</xdr:colOff>
      <xdr:row>8</xdr:row>
      <xdr:rowOff>111425</xdr:rowOff>
    </xdr:to>
    <xdr:pic>
      <xdr:nvPicPr>
        <xdr:cNvPr id="4" name="Graphique 3" descr="Badge avec un remplissage uni">
          <a:extLst>
            <a:ext uri="{FF2B5EF4-FFF2-40B4-BE49-F238E27FC236}">
              <a16:creationId xmlns:a16="http://schemas.microsoft.com/office/drawing/2014/main" id="{81162DD1-8084-44C5-AA0F-E7BA0DFF1D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5381" y="1327250"/>
          <a:ext cx="43962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869720</xdr:colOff>
      <xdr:row>35</xdr:row>
      <xdr:rowOff>60613</xdr:rowOff>
    </xdr:from>
    <xdr:to>
      <xdr:col>13</xdr:col>
      <xdr:colOff>86677</xdr:colOff>
      <xdr:row>37</xdr:row>
      <xdr:rowOff>117501</xdr:rowOff>
    </xdr:to>
    <xdr:pic>
      <xdr:nvPicPr>
        <xdr:cNvPr id="5" name="Graphique 4" descr="Badge 4 avec un remplissage uni">
          <a:extLst>
            <a:ext uri="{FF2B5EF4-FFF2-40B4-BE49-F238E27FC236}">
              <a16:creationId xmlns:a16="http://schemas.microsoft.com/office/drawing/2014/main" id="{B6587295-6E2D-491E-BF57-EC466032C1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707265" y="7410103"/>
          <a:ext cx="414509" cy="4226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D0F8-AE6F-4009-8D28-21762214C426}">
  <dimension ref="A2:I33"/>
  <sheetViews>
    <sheetView tabSelected="1" workbookViewId="0">
      <selection activeCell="J2" sqref="J2"/>
    </sheetView>
  </sheetViews>
  <sheetFormatPr baseColWidth="10" defaultRowHeight="14.4" x14ac:dyDescent="0.3"/>
  <cols>
    <col min="8" max="8" width="19.5546875" customWidth="1"/>
  </cols>
  <sheetData>
    <row r="2" spans="1:9" x14ac:dyDescent="0.3">
      <c r="A2" s="2" t="s">
        <v>73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17">
        <v>1</v>
      </c>
      <c r="B3" s="10" t="s">
        <v>37</v>
      </c>
      <c r="C3" s="2"/>
      <c r="D3" s="2"/>
      <c r="E3" s="2"/>
      <c r="F3" s="2"/>
      <c r="G3" s="2"/>
      <c r="H3" s="2"/>
      <c r="I3" s="2"/>
    </row>
    <row r="4" spans="1:9" x14ac:dyDescent="0.3">
      <c r="A4" s="17">
        <v>2</v>
      </c>
      <c r="B4" s="12" t="s">
        <v>39</v>
      </c>
      <c r="D4" s="2"/>
      <c r="E4" s="2"/>
      <c r="F4" s="2"/>
      <c r="G4" s="2"/>
      <c r="H4" s="2"/>
      <c r="I4" s="2"/>
    </row>
    <row r="5" spans="1:9" x14ac:dyDescent="0.3">
      <c r="A5" s="17">
        <v>3</v>
      </c>
      <c r="B5" s="11" t="s">
        <v>38</v>
      </c>
      <c r="C5" s="2"/>
      <c r="D5" s="2"/>
      <c r="E5" s="2"/>
      <c r="F5" s="2"/>
      <c r="G5" s="2"/>
      <c r="H5" s="2"/>
      <c r="I5" s="2"/>
    </row>
    <row r="6" spans="1:9" x14ac:dyDescent="0.3">
      <c r="A6" s="17"/>
      <c r="B6" s="17" t="s">
        <v>36</v>
      </c>
      <c r="C6" s="2"/>
      <c r="D6" s="2"/>
      <c r="E6" s="2"/>
      <c r="F6" s="2"/>
      <c r="G6" s="2"/>
      <c r="H6" s="2"/>
      <c r="I6" s="2"/>
    </row>
    <row r="7" spans="1:9" x14ac:dyDescent="0.3">
      <c r="B7" s="2"/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2"/>
      <c r="D8" s="2"/>
      <c r="E8" s="2"/>
      <c r="F8" s="2"/>
      <c r="G8" s="2"/>
      <c r="H8" s="2"/>
      <c r="I8" s="2"/>
    </row>
    <row r="9" spans="1:9" x14ac:dyDescent="0.3">
      <c r="A9" s="30" t="s">
        <v>45</v>
      </c>
      <c r="B9" s="10"/>
      <c r="C9" s="10"/>
      <c r="D9" s="10"/>
      <c r="E9" s="10"/>
      <c r="F9" s="10"/>
      <c r="G9" s="10"/>
      <c r="H9" s="10"/>
      <c r="I9" s="2"/>
    </row>
    <row r="10" spans="1:9" x14ac:dyDescent="0.3">
      <c r="A10" s="14" t="s">
        <v>46</v>
      </c>
      <c r="B10" s="2"/>
      <c r="C10" s="2"/>
      <c r="D10" s="2"/>
      <c r="E10" s="2"/>
      <c r="F10" s="2"/>
      <c r="G10" s="2"/>
      <c r="H10" s="2"/>
      <c r="I10" s="2"/>
    </row>
    <row r="11" spans="1:9" x14ac:dyDescent="0.3">
      <c r="A11" s="14" t="s">
        <v>60</v>
      </c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32" t="s">
        <v>40</v>
      </c>
      <c r="B14" s="12"/>
      <c r="C14" s="12"/>
      <c r="D14" s="12"/>
      <c r="E14" s="12"/>
      <c r="F14" s="12"/>
      <c r="G14" s="12"/>
      <c r="H14" s="12"/>
      <c r="I14" s="2"/>
    </row>
    <row r="15" spans="1:9" x14ac:dyDescent="0.3">
      <c r="A15" s="14" t="s">
        <v>43</v>
      </c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14" t="s">
        <v>62</v>
      </c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14" t="s">
        <v>71</v>
      </c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14" t="s">
        <v>44</v>
      </c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14" t="s">
        <v>59</v>
      </c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31" t="s">
        <v>42</v>
      </c>
      <c r="B22" s="11"/>
      <c r="C22" s="11"/>
      <c r="D22" s="11"/>
      <c r="E22" s="11"/>
      <c r="F22" s="11"/>
      <c r="G22" s="11"/>
      <c r="H22" s="11"/>
      <c r="I22" s="2"/>
    </row>
    <row r="23" spans="1:9" x14ac:dyDescent="0.3">
      <c r="A23" s="14" t="s">
        <v>61</v>
      </c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14" t="s">
        <v>64</v>
      </c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14" t="s">
        <v>41</v>
      </c>
      <c r="B25" s="2"/>
      <c r="C25" s="2"/>
      <c r="D25" s="2"/>
      <c r="E25" s="2"/>
      <c r="F25" s="2"/>
      <c r="G25" s="2"/>
      <c r="H25" s="2"/>
      <c r="I25" s="2"/>
    </row>
    <row r="28" spans="1:9" x14ac:dyDescent="0.3">
      <c r="A28" s="13" t="s">
        <v>69</v>
      </c>
      <c r="B28" s="15"/>
      <c r="C28" s="15"/>
      <c r="D28" s="15"/>
      <c r="E28" s="15"/>
      <c r="F28" s="15"/>
      <c r="G28" s="15"/>
      <c r="H28" s="15"/>
    </row>
    <row r="29" spans="1:9" x14ac:dyDescent="0.3">
      <c r="A29" s="14" t="s">
        <v>50</v>
      </c>
    </row>
    <row r="30" spans="1:9" x14ac:dyDescent="0.3">
      <c r="A30" s="14" t="s">
        <v>51</v>
      </c>
    </row>
    <row r="33" spans="1:1" x14ac:dyDescent="0.3">
      <c r="A33" s="49" t="s">
        <v>74</v>
      </c>
    </row>
  </sheetData>
  <sheetProtection algorithmName="SHA-512" hashValue="i5CrWt27vOrSu2AWKtHUjtSeVCEie0q2XfVv2y4wBYqlWfz9kXsOsHH7aQNFTXi0Y/wAXHx4/Qc0oubTVY6eoA==" saltValue="0B8jUuw6MqThS6sN07bN/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02C2-52AF-454E-BE41-865868C8DCC5}">
  <dimension ref="B1:W47"/>
  <sheetViews>
    <sheetView zoomScaleNormal="100" workbookViewId="0">
      <selection activeCell="E2" sqref="E2"/>
    </sheetView>
  </sheetViews>
  <sheetFormatPr baseColWidth="10" defaultRowHeight="14.4" x14ac:dyDescent="0.3"/>
  <cols>
    <col min="1" max="1" width="8.21875" customWidth="1"/>
    <col min="2" max="2" width="38.33203125" bestFit="1" customWidth="1"/>
    <col min="3" max="5" width="17" customWidth="1"/>
    <col min="7" max="7" width="3.44140625" customWidth="1"/>
    <col min="8" max="8" width="8.88671875" customWidth="1"/>
    <col min="9" max="12" width="11.21875" customWidth="1"/>
    <col min="13" max="13" width="17.5546875" customWidth="1"/>
    <col min="14" max="14" width="4.44140625" customWidth="1"/>
    <col min="15" max="15" width="4.33203125" customWidth="1"/>
    <col min="16" max="16" width="38.5546875" customWidth="1"/>
    <col min="17" max="17" width="14.77734375" customWidth="1"/>
    <col min="18" max="18" width="5.88671875" customWidth="1"/>
  </cols>
  <sheetData>
    <row r="1" spans="2:23" ht="28.8" customHeight="1" thickBot="1" x14ac:dyDescent="0.35">
      <c r="B1" s="35" t="s">
        <v>63</v>
      </c>
    </row>
    <row r="2" spans="2:23" x14ac:dyDescent="0.3">
      <c r="B2" s="2" t="s">
        <v>16</v>
      </c>
      <c r="C2" s="62"/>
      <c r="D2" s="2" t="s">
        <v>17</v>
      </c>
    </row>
    <row r="3" spans="2:23" x14ac:dyDescent="0.3">
      <c r="B3" s="2" t="s">
        <v>23</v>
      </c>
      <c r="C3" s="130"/>
      <c r="D3" s="2" t="s">
        <v>24</v>
      </c>
    </row>
    <row r="4" spans="2:23" x14ac:dyDescent="0.3">
      <c r="B4" s="2" t="s">
        <v>32</v>
      </c>
      <c r="C4" s="130"/>
      <c r="D4" s="2" t="s">
        <v>18</v>
      </c>
      <c r="I4" s="2"/>
      <c r="J4" s="2"/>
      <c r="K4" s="2"/>
      <c r="L4" s="2"/>
      <c r="M4" s="2"/>
    </row>
    <row r="5" spans="2:23" ht="15" thickBot="1" x14ac:dyDescent="0.35">
      <c r="B5" s="2" t="s">
        <v>28</v>
      </c>
      <c r="C5" s="131"/>
      <c r="D5" s="2" t="s">
        <v>29</v>
      </c>
      <c r="I5" s="2"/>
      <c r="J5" s="2"/>
      <c r="K5" s="2"/>
      <c r="L5" s="2"/>
      <c r="M5" s="2"/>
    </row>
    <row r="6" spans="2:23" ht="14.25" customHeight="1" x14ac:dyDescent="0.3"/>
    <row r="7" spans="2:23" ht="14.25" customHeight="1" x14ac:dyDescent="0.3">
      <c r="J7" s="2"/>
      <c r="K7" s="2"/>
      <c r="L7" s="2"/>
      <c r="M7" s="2"/>
    </row>
    <row r="8" spans="2:23" s="1" customFormat="1" ht="17.25" customHeight="1" x14ac:dyDescent="0.3">
      <c r="B8" s="33" t="s">
        <v>35</v>
      </c>
      <c r="C8"/>
      <c r="D8"/>
      <c r="E8"/>
      <c r="F8"/>
      <c r="G8"/>
      <c r="I8" s="34" t="s">
        <v>66</v>
      </c>
      <c r="J8" s="2"/>
      <c r="K8" s="2"/>
      <c r="L8" s="2"/>
      <c r="M8" s="2"/>
      <c r="N8"/>
      <c r="O8"/>
      <c r="P8" s="7"/>
      <c r="V8"/>
      <c r="W8"/>
    </row>
    <row r="9" spans="2:23" s="1" customFormat="1" ht="28.5" customHeight="1" thickBot="1" x14ac:dyDescent="0.35">
      <c r="B9"/>
      <c r="C9" s="28" t="s">
        <v>26</v>
      </c>
      <c r="D9" s="28" t="s">
        <v>26</v>
      </c>
      <c r="E9" s="28" t="s">
        <v>26</v>
      </c>
      <c r="F9" s="5" t="s">
        <v>19</v>
      </c>
      <c r="G9" s="9"/>
      <c r="I9" s="29" t="s">
        <v>21</v>
      </c>
      <c r="J9" s="29" t="s">
        <v>22</v>
      </c>
      <c r="K9" s="29" t="s">
        <v>27</v>
      </c>
      <c r="L9" s="37" t="s">
        <v>49</v>
      </c>
      <c r="M9" s="48" t="s">
        <v>70</v>
      </c>
      <c r="N9" s="36"/>
      <c r="O9"/>
      <c r="Q9" s="50" t="s">
        <v>20</v>
      </c>
      <c r="R9" s="51"/>
      <c r="S9" s="52" t="s">
        <v>21</v>
      </c>
      <c r="T9" s="52" t="s">
        <v>22</v>
      </c>
      <c r="U9" s="52" t="s">
        <v>27</v>
      </c>
      <c r="V9"/>
      <c r="W9"/>
    </row>
    <row r="10" spans="2:23" s="1" customFormat="1" ht="17.25" customHeight="1" thickTop="1" x14ac:dyDescent="0.3">
      <c r="B10" s="132" t="s">
        <v>8</v>
      </c>
      <c r="C10" s="63"/>
      <c r="D10" s="64"/>
      <c r="E10" s="65"/>
      <c r="F10" s="8" t="str">
        <f t="shared" ref="F10:F33" si="0">IF(COUNTA(C10:E10)=0,"",SUM(C10:E10)/COUNTA(C10:E10))</f>
        <v/>
      </c>
      <c r="G10"/>
      <c r="I10" s="18"/>
      <c r="J10" s="19"/>
      <c r="K10" s="43"/>
      <c r="L10" s="38"/>
      <c r="M10" s="6">
        <f>SUM(I10:L10)</f>
        <v>0</v>
      </c>
      <c r="P10" s="3" t="str">
        <f>B10</f>
        <v>Achats produits viticoles, divers</v>
      </c>
      <c r="Q10" s="53" t="str">
        <f t="shared" ref="Q10:Q33" si="1">F10</f>
        <v/>
      </c>
      <c r="R10" s="54"/>
      <c r="S10" s="53" t="e">
        <f t="shared" ref="S10:S33" si="2">($Q10*I10)/100</f>
        <v>#VALUE!</v>
      </c>
      <c r="T10" s="53" t="e">
        <f t="shared" ref="T10:T33" si="3">($Q10*J10)/100</f>
        <v>#VALUE!</v>
      </c>
      <c r="U10" s="53" t="e">
        <f t="shared" ref="U10:U33" si="4">($Q10*K10)/100</f>
        <v>#VALUE!</v>
      </c>
      <c r="V10"/>
      <c r="W10"/>
    </row>
    <row r="11" spans="2:23" s="1" customFormat="1" ht="17.25" customHeight="1" x14ac:dyDescent="0.3">
      <c r="B11" s="132" t="s">
        <v>75</v>
      </c>
      <c r="C11" s="66"/>
      <c r="D11" s="67"/>
      <c r="E11" s="68"/>
      <c r="F11" s="8" t="str">
        <f t="shared" si="0"/>
        <v/>
      </c>
      <c r="G11"/>
      <c r="I11" s="20"/>
      <c r="J11" s="21"/>
      <c r="K11" s="44"/>
      <c r="L11" s="39"/>
      <c r="M11" s="6">
        <f>SUM(I11:L11)</f>
        <v>0</v>
      </c>
      <c r="P11" s="3" t="str">
        <f t="shared" ref="P11:P33" si="5">B11</f>
        <v>Achats produits de cave + mat. sèches</v>
      </c>
      <c r="Q11" s="53" t="str">
        <f t="shared" si="1"/>
        <v/>
      </c>
      <c r="R11" s="54"/>
      <c r="S11" s="53" t="e">
        <f t="shared" ref="S11" si="6">($Q11*I11)/100</f>
        <v>#VALUE!</v>
      </c>
      <c r="T11" s="53" t="e">
        <f t="shared" ref="T11" si="7">($Q11*J11)/100</f>
        <v>#VALUE!</v>
      </c>
      <c r="U11" s="53" t="e">
        <f t="shared" ref="U11" si="8">($Q11*K11)/100</f>
        <v>#VALUE!</v>
      </c>
      <c r="V11"/>
      <c r="W11"/>
    </row>
    <row r="12" spans="2:23" s="1" customFormat="1" ht="17.25" customHeight="1" x14ac:dyDescent="0.3">
      <c r="B12" s="132" t="s">
        <v>47</v>
      </c>
      <c r="C12" s="69"/>
      <c r="D12" s="70"/>
      <c r="E12" s="71"/>
      <c r="F12" s="8" t="str">
        <f t="shared" si="0"/>
        <v/>
      </c>
      <c r="G12"/>
      <c r="I12" s="22"/>
      <c r="J12" s="23"/>
      <c r="K12" s="45"/>
      <c r="L12" s="40"/>
      <c r="M12" s="6">
        <f t="shared" ref="M12:M32" si="9">SUM(I12:L12)</f>
        <v>0</v>
      </c>
      <c r="P12" s="3" t="str">
        <f t="shared" si="5"/>
        <v>Salaires</v>
      </c>
      <c r="Q12" s="53" t="str">
        <f t="shared" si="1"/>
        <v/>
      </c>
      <c r="R12" s="54"/>
      <c r="S12" s="53" t="e">
        <f t="shared" si="2"/>
        <v>#VALUE!</v>
      </c>
      <c r="T12" s="53" t="e">
        <f t="shared" si="3"/>
        <v>#VALUE!</v>
      </c>
      <c r="U12" s="53" t="e">
        <f t="shared" si="4"/>
        <v>#VALUE!</v>
      </c>
      <c r="V12"/>
      <c r="W12"/>
    </row>
    <row r="13" spans="2:23" s="1" customFormat="1" ht="17.25" customHeight="1" x14ac:dyDescent="0.3">
      <c r="B13" s="132" t="s">
        <v>9</v>
      </c>
      <c r="C13" s="69"/>
      <c r="D13" s="70"/>
      <c r="E13" s="71"/>
      <c r="F13" s="8" t="str">
        <f t="shared" si="0"/>
        <v/>
      </c>
      <c r="G13"/>
      <c r="I13" s="22"/>
      <c r="J13" s="23"/>
      <c r="K13" s="45"/>
      <c r="L13" s="40"/>
      <c r="M13" s="6">
        <f t="shared" si="9"/>
        <v>0</v>
      </c>
      <c r="P13" s="3" t="str">
        <f t="shared" si="5"/>
        <v>Salaires effeuilles et vendanges</v>
      </c>
      <c r="Q13" s="53" t="str">
        <f t="shared" si="1"/>
        <v/>
      </c>
      <c r="R13" s="54"/>
      <c r="S13" s="53" t="e">
        <f t="shared" si="2"/>
        <v>#VALUE!</v>
      </c>
      <c r="T13" s="53" t="e">
        <f t="shared" si="3"/>
        <v>#VALUE!</v>
      </c>
      <c r="U13" s="53" t="e">
        <f t="shared" si="4"/>
        <v>#VALUE!</v>
      </c>
      <c r="V13"/>
      <c r="W13"/>
    </row>
    <row r="14" spans="2:23" s="1" customFormat="1" ht="17.25" customHeight="1" x14ac:dyDescent="0.3">
      <c r="B14" s="132" t="s">
        <v>48</v>
      </c>
      <c r="C14" s="69"/>
      <c r="D14" s="70"/>
      <c r="E14" s="71"/>
      <c r="F14" s="8" t="str">
        <f t="shared" si="0"/>
        <v/>
      </c>
      <c r="G14"/>
      <c r="I14" s="22"/>
      <c r="J14" s="23"/>
      <c r="K14" s="45"/>
      <c r="L14" s="40"/>
      <c r="M14" s="6">
        <f t="shared" si="9"/>
        <v>0</v>
      </c>
      <c r="P14" s="3" t="str">
        <f t="shared" si="5"/>
        <v xml:space="preserve">Charges sociales </v>
      </c>
      <c r="Q14" s="53" t="str">
        <f t="shared" si="1"/>
        <v/>
      </c>
      <c r="R14" s="54"/>
      <c r="S14" s="53" t="e">
        <f t="shared" si="2"/>
        <v>#VALUE!</v>
      </c>
      <c r="T14" s="53" t="e">
        <f t="shared" si="3"/>
        <v>#VALUE!</v>
      </c>
      <c r="U14" s="53" t="e">
        <f t="shared" si="4"/>
        <v>#VALUE!</v>
      </c>
      <c r="V14"/>
      <c r="W14"/>
    </row>
    <row r="15" spans="2:23" s="1" customFormat="1" ht="17.25" customHeight="1" x14ac:dyDescent="0.3">
      <c r="B15" s="132" t="s">
        <v>10</v>
      </c>
      <c r="C15" s="69"/>
      <c r="D15" s="70"/>
      <c r="E15" s="71"/>
      <c r="F15" s="8" t="str">
        <f t="shared" si="0"/>
        <v/>
      </c>
      <c r="G15"/>
      <c r="I15" s="22"/>
      <c r="J15" s="23"/>
      <c r="K15" s="45"/>
      <c r="L15" s="40"/>
      <c r="M15" s="6">
        <f t="shared" si="9"/>
        <v>0</v>
      </c>
      <c r="P15" s="3" t="str">
        <f t="shared" si="5"/>
        <v>AVS cotisations personnelles</v>
      </c>
      <c r="Q15" s="53" t="str">
        <f t="shared" si="1"/>
        <v/>
      </c>
      <c r="R15" s="54"/>
      <c r="S15" s="53" t="e">
        <f t="shared" si="2"/>
        <v>#VALUE!</v>
      </c>
      <c r="T15" s="53" t="e">
        <f t="shared" si="3"/>
        <v>#VALUE!</v>
      </c>
      <c r="U15" s="53" t="e">
        <f t="shared" si="4"/>
        <v>#VALUE!</v>
      </c>
      <c r="V15"/>
      <c r="W15"/>
    </row>
    <row r="16" spans="2:23" s="1" customFormat="1" ht="17.25" customHeight="1" x14ac:dyDescent="0.3">
      <c r="B16" s="132" t="s">
        <v>57</v>
      </c>
      <c r="C16" s="69"/>
      <c r="D16" s="70"/>
      <c r="E16" s="71"/>
      <c r="F16" s="8" t="str">
        <f t="shared" si="0"/>
        <v/>
      </c>
      <c r="G16"/>
      <c r="I16" s="22"/>
      <c r="J16" s="23"/>
      <c r="K16" s="45"/>
      <c r="L16" s="40"/>
      <c r="M16" s="6">
        <f t="shared" si="9"/>
        <v>0</v>
      </c>
      <c r="P16" s="3" t="str">
        <f t="shared" si="5"/>
        <v>Autres charges main-d'œuvre</v>
      </c>
      <c r="Q16" s="53" t="str">
        <f t="shared" si="1"/>
        <v/>
      </c>
      <c r="R16" s="54"/>
      <c r="S16" s="53" t="e">
        <f t="shared" si="2"/>
        <v>#VALUE!</v>
      </c>
      <c r="T16" s="53" t="e">
        <f t="shared" si="3"/>
        <v>#VALUE!</v>
      </c>
      <c r="U16" s="53" t="e">
        <f t="shared" si="4"/>
        <v>#VALUE!</v>
      </c>
      <c r="V16"/>
      <c r="W16"/>
    </row>
    <row r="17" spans="2:23" s="1" customFormat="1" ht="17.25" customHeight="1" x14ac:dyDescent="0.3">
      <c r="B17" s="132" t="s">
        <v>11</v>
      </c>
      <c r="C17" s="69"/>
      <c r="D17" s="70"/>
      <c r="E17" s="71"/>
      <c r="F17" s="8" t="str">
        <f t="shared" si="0"/>
        <v/>
      </c>
      <c r="G17"/>
      <c r="I17" s="22"/>
      <c r="J17" s="23"/>
      <c r="K17" s="45"/>
      <c r="L17" s="40"/>
      <c r="M17" s="6">
        <f t="shared" si="9"/>
        <v>0</v>
      </c>
      <c r="P17" s="3" t="str">
        <f t="shared" si="5"/>
        <v>Achat petit matériel et fournitures</v>
      </c>
      <c r="Q17" s="53" t="str">
        <f t="shared" si="1"/>
        <v/>
      </c>
      <c r="R17" s="54"/>
      <c r="S17" s="53" t="e">
        <f t="shared" si="2"/>
        <v>#VALUE!</v>
      </c>
      <c r="T17" s="53" t="e">
        <f t="shared" si="3"/>
        <v>#VALUE!</v>
      </c>
      <c r="U17" s="53" t="e">
        <f t="shared" si="4"/>
        <v>#VALUE!</v>
      </c>
      <c r="V17"/>
      <c r="W17"/>
    </row>
    <row r="18" spans="2:23" s="1" customFormat="1" ht="17.25" customHeight="1" x14ac:dyDescent="0.3">
      <c r="B18" s="132" t="s">
        <v>12</v>
      </c>
      <c r="C18" s="69"/>
      <c r="D18" s="70"/>
      <c r="E18" s="71"/>
      <c r="F18" s="8" t="str">
        <f t="shared" si="0"/>
        <v/>
      </c>
      <c r="G18"/>
      <c r="I18" s="22"/>
      <c r="J18" s="23"/>
      <c r="K18" s="45"/>
      <c r="L18" s="40"/>
      <c r="M18" s="6">
        <f t="shared" si="9"/>
        <v>0</v>
      </c>
      <c r="P18" s="3" t="str">
        <f t="shared" si="5"/>
        <v>Assurance (grêle, ECA, RC)</v>
      </c>
      <c r="Q18" s="53" t="str">
        <f t="shared" si="1"/>
        <v/>
      </c>
      <c r="R18" s="54"/>
      <c r="S18" s="53" t="e">
        <f t="shared" si="2"/>
        <v>#VALUE!</v>
      </c>
      <c r="T18" s="53" t="e">
        <f t="shared" si="3"/>
        <v>#VALUE!</v>
      </c>
      <c r="U18" s="53" t="e">
        <f t="shared" si="4"/>
        <v>#VALUE!</v>
      </c>
      <c r="V18"/>
      <c r="W18"/>
    </row>
    <row r="19" spans="2:23" s="1" customFormat="1" ht="17.25" customHeight="1" x14ac:dyDescent="0.3">
      <c r="B19" s="132" t="s">
        <v>15</v>
      </c>
      <c r="C19" s="69"/>
      <c r="D19" s="70"/>
      <c r="E19" s="71"/>
      <c r="F19" s="8" t="str">
        <f t="shared" si="0"/>
        <v/>
      </c>
      <c r="G19"/>
      <c r="I19" s="22"/>
      <c r="J19" s="23"/>
      <c r="K19" s="45"/>
      <c r="L19" s="40"/>
      <c r="M19" s="6">
        <f t="shared" si="9"/>
        <v>0</v>
      </c>
      <c r="P19" s="3" t="str">
        <f t="shared" si="5"/>
        <v xml:space="preserve">Assurances </v>
      </c>
      <c r="Q19" s="53" t="str">
        <f t="shared" si="1"/>
        <v/>
      </c>
      <c r="R19" s="54"/>
      <c r="S19" s="53" t="e">
        <f t="shared" si="2"/>
        <v>#VALUE!</v>
      </c>
      <c r="T19" s="53" t="e">
        <f t="shared" si="3"/>
        <v>#VALUE!</v>
      </c>
      <c r="U19" s="53" t="e">
        <f t="shared" si="4"/>
        <v>#VALUE!</v>
      </c>
      <c r="V19"/>
      <c r="W19"/>
    </row>
    <row r="20" spans="2:23" s="1" customFormat="1" ht="17.25" customHeight="1" x14ac:dyDescent="0.3">
      <c r="B20" s="132" t="s">
        <v>13</v>
      </c>
      <c r="C20" s="69"/>
      <c r="D20" s="70"/>
      <c r="E20" s="71"/>
      <c r="F20" s="8" t="str">
        <f t="shared" si="0"/>
        <v/>
      </c>
      <c r="G20"/>
      <c r="I20" s="22"/>
      <c r="J20" s="23"/>
      <c r="K20" s="45"/>
      <c r="L20" s="40"/>
      <c r="M20" s="6">
        <f t="shared" si="9"/>
        <v>0</v>
      </c>
      <c r="P20" s="3" t="str">
        <f t="shared" si="5"/>
        <v>Frais de bureau</v>
      </c>
      <c r="Q20" s="53" t="str">
        <f t="shared" si="1"/>
        <v/>
      </c>
      <c r="R20" s="54"/>
      <c r="S20" s="53" t="e">
        <f t="shared" si="2"/>
        <v>#VALUE!</v>
      </c>
      <c r="T20" s="53" t="e">
        <f t="shared" si="3"/>
        <v>#VALUE!</v>
      </c>
      <c r="U20" s="53" t="e">
        <f t="shared" si="4"/>
        <v>#VALUE!</v>
      </c>
      <c r="V20"/>
      <c r="W20"/>
    </row>
    <row r="21" spans="2:23" s="1" customFormat="1" ht="17.25" customHeight="1" x14ac:dyDescent="0.3">
      <c r="B21" s="132" t="s">
        <v>14</v>
      </c>
      <c r="C21" s="69"/>
      <c r="D21" s="70"/>
      <c r="E21" s="71"/>
      <c r="F21" s="8" t="str">
        <f t="shared" si="0"/>
        <v/>
      </c>
      <c r="G21"/>
      <c r="I21" s="22"/>
      <c r="J21" s="23"/>
      <c r="K21" s="45"/>
      <c r="L21" s="40"/>
      <c r="M21" s="6">
        <f t="shared" si="9"/>
        <v>0</v>
      </c>
      <c r="P21" s="3" t="str">
        <f t="shared" si="5"/>
        <v>Eau, électricité et chauffage</v>
      </c>
      <c r="Q21" s="53" t="str">
        <f t="shared" si="1"/>
        <v/>
      </c>
      <c r="R21" s="54"/>
      <c r="S21" s="53" t="e">
        <f t="shared" si="2"/>
        <v>#VALUE!</v>
      </c>
      <c r="T21" s="53" t="e">
        <f t="shared" si="3"/>
        <v>#VALUE!</v>
      </c>
      <c r="U21" s="53" t="e">
        <f t="shared" si="4"/>
        <v>#VALUE!</v>
      </c>
      <c r="V21"/>
      <c r="W21"/>
    </row>
    <row r="22" spans="2:23" s="1" customFormat="1" ht="17.25" customHeight="1" x14ac:dyDescent="0.3">
      <c r="B22" s="132" t="s">
        <v>54</v>
      </c>
      <c r="C22" s="69"/>
      <c r="D22" s="70"/>
      <c r="E22" s="71"/>
      <c r="F22" s="8" t="str">
        <f t="shared" si="0"/>
        <v/>
      </c>
      <c r="G22"/>
      <c r="I22" s="22"/>
      <c r="J22" s="23"/>
      <c r="K22" s="45"/>
      <c r="L22" s="40"/>
      <c r="M22" s="6">
        <f t="shared" si="9"/>
        <v>0</v>
      </c>
      <c r="P22" s="3" t="str">
        <f t="shared" si="5"/>
        <v xml:space="preserve">Honoraires fiduciaire </v>
      </c>
      <c r="Q22" s="53" t="str">
        <f t="shared" si="1"/>
        <v/>
      </c>
      <c r="R22" s="54"/>
      <c r="S22" s="53" t="e">
        <f t="shared" si="2"/>
        <v>#VALUE!</v>
      </c>
      <c r="T22" s="53" t="e">
        <f t="shared" si="3"/>
        <v>#VALUE!</v>
      </c>
      <c r="U22" s="53" t="e">
        <f t="shared" si="4"/>
        <v>#VALUE!</v>
      </c>
      <c r="V22"/>
      <c r="W22"/>
    </row>
    <row r="23" spans="2:23" s="1" customFormat="1" ht="17.25" customHeight="1" x14ac:dyDescent="0.3">
      <c r="B23" s="132" t="s">
        <v>55</v>
      </c>
      <c r="C23" s="69"/>
      <c r="D23" s="70"/>
      <c r="E23" s="71"/>
      <c r="F23" s="8" t="str">
        <f t="shared" si="0"/>
        <v/>
      </c>
      <c r="G23"/>
      <c r="I23" s="22"/>
      <c r="J23" s="23"/>
      <c r="K23" s="45"/>
      <c r="L23" s="40"/>
      <c r="M23" s="6">
        <f t="shared" si="9"/>
        <v>0</v>
      </c>
      <c r="P23" s="3" t="str">
        <f t="shared" si="5"/>
        <v>Amortissement voitures</v>
      </c>
      <c r="Q23" s="53" t="str">
        <f t="shared" si="1"/>
        <v/>
      </c>
      <c r="R23" s="54"/>
      <c r="S23" s="53" t="e">
        <f t="shared" si="2"/>
        <v>#VALUE!</v>
      </c>
      <c r="T23" s="53" t="e">
        <f t="shared" si="3"/>
        <v>#VALUE!</v>
      </c>
      <c r="U23" s="53" t="e">
        <f t="shared" si="4"/>
        <v>#VALUE!</v>
      </c>
      <c r="V23"/>
      <c r="W23"/>
    </row>
    <row r="24" spans="2:23" s="1" customFormat="1" ht="17.25" customHeight="1" x14ac:dyDescent="0.3">
      <c r="B24" s="132" t="s">
        <v>56</v>
      </c>
      <c r="C24" s="69"/>
      <c r="D24" s="70"/>
      <c r="E24" s="71"/>
      <c r="F24" s="8" t="str">
        <f t="shared" si="0"/>
        <v/>
      </c>
      <c r="G24"/>
      <c r="I24" s="22"/>
      <c r="J24" s="23"/>
      <c r="K24" s="45"/>
      <c r="L24" s="40"/>
      <c r="M24" s="6">
        <f t="shared" si="9"/>
        <v>0</v>
      </c>
      <c r="P24" s="3" t="str">
        <f t="shared" si="5"/>
        <v>Amortissements</v>
      </c>
      <c r="Q24" s="53" t="str">
        <f t="shared" si="1"/>
        <v/>
      </c>
      <c r="R24" s="54"/>
      <c r="S24" s="53" t="e">
        <f t="shared" si="2"/>
        <v>#VALUE!</v>
      </c>
      <c r="T24" s="53" t="e">
        <f t="shared" si="3"/>
        <v>#VALUE!</v>
      </c>
      <c r="U24" s="53" t="e">
        <f t="shared" si="4"/>
        <v>#VALUE!</v>
      </c>
      <c r="V24"/>
      <c r="W24"/>
    </row>
    <row r="25" spans="2:23" s="1" customFormat="1" ht="17.25" customHeight="1" x14ac:dyDescent="0.3">
      <c r="B25" s="133" t="s">
        <v>0</v>
      </c>
      <c r="C25" s="69"/>
      <c r="D25" s="70"/>
      <c r="E25" s="71"/>
      <c r="F25" s="8" t="str">
        <f t="shared" si="0"/>
        <v/>
      </c>
      <c r="G25"/>
      <c r="I25" s="22"/>
      <c r="J25" s="23"/>
      <c r="K25" s="45"/>
      <c r="L25" s="40"/>
      <c r="M25" s="6">
        <f t="shared" si="9"/>
        <v>0</v>
      </c>
      <c r="P25" s="3" t="str">
        <f t="shared" si="5"/>
        <v>Entretien machines et matériel</v>
      </c>
      <c r="Q25" s="53" t="str">
        <f t="shared" si="1"/>
        <v/>
      </c>
      <c r="R25" s="54"/>
      <c r="S25" s="53" t="e">
        <f t="shared" si="2"/>
        <v>#VALUE!</v>
      </c>
      <c r="T25" s="53" t="e">
        <f t="shared" si="3"/>
        <v>#VALUE!</v>
      </c>
      <c r="U25" s="53" t="e">
        <f t="shared" si="4"/>
        <v>#VALUE!</v>
      </c>
      <c r="V25"/>
      <c r="W25"/>
    </row>
    <row r="26" spans="2:23" s="1" customFormat="1" ht="17.25" customHeight="1" x14ac:dyDescent="0.3">
      <c r="B26" s="133" t="s">
        <v>1</v>
      </c>
      <c r="C26" s="69"/>
      <c r="D26" s="70"/>
      <c r="E26" s="71"/>
      <c r="F26" s="8" t="str">
        <f t="shared" si="0"/>
        <v/>
      </c>
      <c r="G26"/>
      <c r="I26" s="22"/>
      <c r="J26" s="23"/>
      <c r="K26" s="45"/>
      <c r="L26" s="40"/>
      <c r="M26" s="6">
        <f t="shared" si="9"/>
        <v>0</v>
      </c>
      <c r="P26" s="3" t="str">
        <f t="shared" si="5"/>
        <v>Entretien des véhicules à moteur</v>
      </c>
      <c r="Q26" s="53" t="str">
        <f t="shared" si="1"/>
        <v/>
      </c>
      <c r="R26" s="54"/>
      <c r="S26" s="53" t="e">
        <f t="shared" si="2"/>
        <v>#VALUE!</v>
      </c>
      <c r="T26" s="53" t="e">
        <f t="shared" si="3"/>
        <v>#VALUE!</v>
      </c>
      <c r="U26" s="53" t="e">
        <f t="shared" si="4"/>
        <v>#VALUE!</v>
      </c>
      <c r="V26"/>
      <c r="W26"/>
    </row>
    <row r="27" spans="2:23" s="1" customFormat="1" ht="17.25" customHeight="1" x14ac:dyDescent="0.3">
      <c r="B27" s="133" t="s">
        <v>2</v>
      </c>
      <c r="C27" s="69"/>
      <c r="D27" s="70"/>
      <c r="E27" s="71"/>
      <c r="F27" s="8" t="str">
        <f t="shared" si="0"/>
        <v/>
      </c>
      <c r="G27"/>
      <c r="I27" s="22"/>
      <c r="J27" s="23"/>
      <c r="K27" s="45"/>
      <c r="L27" s="40"/>
      <c r="M27" s="6">
        <f t="shared" si="9"/>
        <v>0</v>
      </c>
      <c r="P27" s="3" t="str">
        <f t="shared" si="5"/>
        <v>Loyers et fermages</v>
      </c>
      <c r="Q27" s="53" t="str">
        <f t="shared" si="1"/>
        <v/>
      </c>
      <c r="R27" s="54"/>
      <c r="S27" s="53" t="e">
        <f t="shared" si="2"/>
        <v>#VALUE!</v>
      </c>
      <c r="T27" s="53" t="e">
        <f t="shared" si="3"/>
        <v>#VALUE!</v>
      </c>
      <c r="U27" s="53" t="e">
        <f t="shared" si="4"/>
        <v>#VALUE!</v>
      </c>
      <c r="V27"/>
      <c r="W27"/>
    </row>
    <row r="28" spans="2:23" s="1" customFormat="1" ht="17.25" customHeight="1" x14ac:dyDescent="0.3">
      <c r="B28" s="133" t="s">
        <v>3</v>
      </c>
      <c r="C28" s="69"/>
      <c r="D28" s="70"/>
      <c r="E28" s="71"/>
      <c r="F28" s="8" t="str">
        <f t="shared" si="0"/>
        <v/>
      </c>
      <c r="G28"/>
      <c r="I28" s="22"/>
      <c r="J28" s="23"/>
      <c r="K28" s="45"/>
      <c r="L28" s="40"/>
      <c r="M28" s="6">
        <f t="shared" si="9"/>
        <v>0</v>
      </c>
      <c r="P28" s="3" t="str">
        <f t="shared" si="5"/>
        <v>Taxes et frais de ports</v>
      </c>
      <c r="Q28" s="53" t="str">
        <f t="shared" si="1"/>
        <v/>
      </c>
      <c r="R28" s="54"/>
      <c r="S28" s="53" t="e">
        <f t="shared" si="2"/>
        <v>#VALUE!</v>
      </c>
      <c r="T28" s="53" t="e">
        <f t="shared" si="3"/>
        <v>#VALUE!</v>
      </c>
      <c r="U28" s="53" t="e">
        <f t="shared" si="4"/>
        <v>#VALUE!</v>
      </c>
      <c r="V28"/>
      <c r="W28"/>
    </row>
    <row r="29" spans="2:23" s="1" customFormat="1" ht="17.25" customHeight="1" x14ac:dyDescent="0.3">
      <c r="B29" s="133" t="s">
        <v>4</v>
      </c>
      <c r="C29" s="69"/>
      <c r="D29" s="70"/>
      <c r="E29" s="71"/>
      <c r="F29" s="8" t="str">
        <f t="shared" si="0"/>
        <v/>
      </c>
      <c r="G29"/>
      <c r="I29" s="22"/>
      <c r="J29" s="23"/>
      <c r="K29" s="45"/>
      <c r="L29" s="40"/>
      <c r="M29" s="6">
        <f t="shared" si="9"/>
        <v>0</v>
      </c>
      <c r="P29" s="3" t="str">
        <f t="shared" si="5"/>
        <v>Frais bancaires</v>
      </c>
      <c r="Q29" s="53" t="str">
        <f t="shared" si="1"/>
        <v/>
      </c>
      <c r="R29" s="54"/>
      <c r="S29" s="53" t="e">
        <f t="shared" si="2"/>
        <v>#VALUE!</v>
      </c>
      <c r="T29" s="53" t="e">
        <f t="shared" si="3"/>
        <v>#VALUE!</v>
      </c>
      <c r="U29" s="53" t="e">
        <f t="shared" si="4"/>
        <v>#VALUE!</v>
      </c>
      <c r="V29"/>
      <c r="W29"/>
    </row>
    <row r="30" spans="2:23" s="1" customFormat="1" ht="17.25" customHeight="1" x14ac:dyDescent="0.3">
      <c r="B30" s="133" t="s">
        <v>5</v>
      </c>
      <c r="C30" s="69"/>
      <c r="D30" s="70"/>
      <c r="E30" s="71"/>
      <c r="F30" s="8" t="str">
        <f t="shared" si="0"/>
        <v/>
      </c>
      <c r="G30"/>
      <c r="I30" s="22"/>
      <c r="J30" s="23"/>
      <c r="K30" s="45"/>
      <c r="L30" s="40"/>
      <c r="M30" s="6">
        <f t="shared" si="9"/>
        <v>0</v>
      </c>
      <c r="P30" s="3" t="str">
        <f t="shared" si="5"/>
        <v>Frais divers</v>
      </c>
      <c r="Q30" s="53" t="str">
        <f t="shared" si="1"/>
        <v/>
      </c>
      <c r="R30" s="54"/>
      <c r="S30" s="53" t="e">
        <f t="shared" si="2"/>
        <v>#VALUE!</v>
      </c>
      <c r="T30" s="53" t="e">
        <f t="shared" si="3"/>
        <v>#VALUE!</v>
      </c>
      <c r="U30" s="53" t="e">
        <f t="shared" si="4"/>
        <v>#VALUE!</v>
      </c>
      <c r="V30"/>
      <c r="W30"/>
    </row>
    <row r="31" spans="2:23" x14ac:dyDescent="0.3">
      <c r="B31" s="133" t="s">
        <v>6</v>
      </c>
      <c r="C31" s="69"/>
      <c r="D31" s="70"/>
      <c r="E31" s="71"/>
      <c r="F31" s="8" t="str">
        <f t="shared" si="0"/>
        <v/>
      </c>
      <c r="I31" s="22"/>
      <c r="J31" s="23"/>
      <c r="K31" s="45"/>
      <c r="L31" s="40"/>
      <c r="M31" s="6">
        <f t="shared" si="9"/>
        <v>0</v>
      </c>
      <c r="N31" s="1"/>
      <c r="O31" s="1"/>
      <c r="P31" s="3" t="str">
        <f t="shared" si="5"/>
        <v>Impôts et taxes</v>
      </c>
      <c r="Q31" s="53" t="str">
        <f t="shared" si="1"/>
        <v/>
      </c>
      <c r="R31" s="54"/>
      <c r="S31" s="53" t="e">
        <f t="shared" si="2"/>
        <v>#VALUE!</v>
      </c>
      <c r="T31" s="53" t="e">
        <f t="shared" si="3"/>
        <v>#VALUE!</v>
      </c>
      <c r="U31" s="53" t="e">
        <f t="shared" si="4"/>
        <v>#VALUE!</v>
      </c>
    </row>
    <row r="32" spans="2:23" x14ac:dyDescent="0.3">
      <c r="B32" s="133" t="s">
        <v>7</v>
      </c>
      <c r="C32" s="72"/>
      <c r="D32" s="73"/>
      <c r="E32" s="74"/>
      <c r="F32" s="8" t="str">
        <f t="shared" si="0"/>
        <v/>
      </c>
      <c r="I32" s="24"/>
      <c r="J32" s="25"/>
      <c r="K32" s="46"/>
      <c r="L32" s="41"/>
      <c r="M32" s="6">
        <f t="shared" si="9"/>
        <v>0</v>
      </c>
      <c r="N32" s="1"/>
      <c r="O32" s="1"/>
      <c r="P32" s="3" t="str">
        <f t="shared" si="5"/>
        <v>Livres, journaux, annonces</v>
      </c>
      <c r="Q32" s="53" t="str">
        <f t="shared" si="1"/>
        <v/>
      </c>
      <c r="R32" s="54"/>
      <c r="S32" s="55" t="e">
        <f t="shared" si="2"/>
        <v>#VALUE!</v>
      </c>
      <c r="T32" s="55" t="e">
        <f t="shared" si="3"/>
        <v>#VALUE!</v>
      </c>
      <c r="U32" s="55" t="e">
        <f t="shared" si="4"/>
        <v>#VALUE!</v>
      </c>
    </row>
    <row r="33" spans="2:21" ht="15" thickBot="1" x14ac:dyDescent="0.35">
      <c r="B33" s="134" t="s">
        <v>52</v>
      </c>
      <c r="C33" s="75"/>
      <c r="D33" s="76"/>
      <c r="E33" s="77"/>
      <c r="F33" s="8" t="str">
        <f t="shared" si="0"/>
        <v/>
      </c>
      <c r="I33" s="26"/>
      <c r="J33" s="27"/>
      <c r="K33" s="47"/>
      <c r="L33" s="42"/>
      <c r="M33" s="6">
        <f>SUM(I33:L33)</f>
        <v>0</v>
      </c>
      <c r="P33" s="3" t="str">
        <f t="shared" si="5"/>
        <v xml:space="preserve">Salaire du chef d'enteprise Selon forme juridique </v>
      </c>
      <c r="Q33" s="53" t="str">
        <f t="shared" si="1"/>
        <v/>
      </c>
      <c r="S33" s="55" t="e">
        <f t="shared" si="2"/>
        <v>#VALUE!</v>
      </c>
      <c r="T33" s="55" t="e">
        <f t="shared" si="3"/>
        <v>#VALUE!</v>
      </c>
      <c r="U33" s="55" t="e">
        <f t="shared" si="4"/>
        <v>#VALUE!</v>
      </c>
    </row>
    <row r="34" spans="2:21" ht="15.6" thickTop="1" thickBot="1" x14ac:dyDescent="0.35">
      <c r="I34" s="2"/>
      <c r="J34" s="2"/>
      <c r="K34" s="2"/>
      <c r="L34" s="2"/>
      <c r="M34" s="2"/>
      <c r="P34" s="60" t="s">
        <v>25</v>
      </c>
      <c r="Q34" s="56"/>
      <c r="R34" s="56"/>
      <c r="S34" s="57" t="e">
        <f>SUM(S10:S33)</f>
        <v>#VALUE!</v>
      </c>
      <c r="T34" s="58" t="e">
        <f>SUM(T10:T33)</f>
        <v>#VALUE!</v>
      </c>
      <c r="U34" s="59" t="e">
        <f>SUM(U10:U33)</f>
        <v>#VALUE!</v>
      </c>
    </row>
    <row r="35" spans="2:21" ht="18.600000000000001" thickTop="1" x14ac:dyDescent="0.35">
      <c r="I35" s="2"/>
      <c r="J35" s="2"/>
      <c r="K35" s="2"/>
      <c r="L35" s="2"/>
      <c r="M35" s="2"/>
      <c r="O35" s="128" t="s">
        <v>65</v>
      </c>
      <c r="P35" s="122" t="s">
        <v>30</v>
      </c>
      <c r="Q35" s="123" t="str">
        <f>IFERROR(S34/(C2*10000)," ")</f>
        <v xml:space="preserve"> </v>
      </c>
      <c r="R35" s="123" t="s">
        <v>53</v>
      </c>
      <c r="T35" s="7"/>
      <c r="U35" s="7"/>
    </row>
    <row r="36" spans="2:21" ht="18" x14ac:dyDescent="0.35">
      <c r="I36" s="2"/>
      <c r="J36" s="2"/>
      <c r="K36" s="2"/>
      <c r="L36" s="2"/>
      <c r="M36" s="2"/>
      <c r="O36" s="128"/>
      <c r="P36" s="124" t="s">
        <v>31</v>
      </c>
      <c r="Q36" s="125" t="str">
        <f>IFERROR(S34/C3," ")</f>
        <v xml:space="preserve"> </v>
      </c>
      <c r="R36" s="125" t="s">
        <v>53</v>
      </c>
      <c r="T36" s="7"/>
      <c r="U36" s="7"/>
    </row>
    <row r="37" spans="2:21" ht="18" x14ac:dyDescent="0.35">
      <c r="I37" s="2"/>
      <c r="J37" s="2"/>
      <c r="K37" s="2"/>
      <c r="L37" s="2"/>
      <c r="M37" s="2"/>
      <c r="O37" s="128"/>
      <c r="P37" s="124" t="s">
        <v>68</v>
      </c>
      <c r="Q37" s="125" t="str">
        <f>IFERROR((T34/C5),"")</f>
        <v/>
      </c>
      <c r="R37" s="125" t="s">
        <v>53</v>
      </c>
      <c r="U37" s="7"/>
    </row>
    <row r="38" spans="2:21" ht="18" x14ac:dyDescent="0.35">
      <c r="I38" s="2"/>
      <c r="J38" s="2"/>
      <c r="K38" s="2"/>
      <c r="L38" s="2"/>
      <c r="M38" s="2"/>
      <c r="O38" s="128"/>
      <c r="P38" s="124" t="s">
        <v>67</v>
      </c>
      <c r="Q38" s="125" t="str">
        <f>IFERROR(U34/C4," ")</f>
        <v xml:space="preserve"> </v>
      </c>
      <c r="R38" s="125" t="s">
        <v>53</v>
      </c>
      <c r="T38" s="7"/>
    </row>
    <row r="39" spans="2:21" ht="18.600000000000001" thickBot="1" x14ac:dyDescent="0.4">
      <c r="I39" s="2"/>
      <c r="J39" s="2"/>
      <c r="K39" s="2"/>
      <c r="L39" s="2"/>
      <c r="M39" s="2"/>
      <c r="O39" s="128"/>
      <c r="P39" s="126" t="s">
        <v>72</v>
      </c>
      <c r="Q39" s="127" t="str">
        <f>IFERROR(Q37+Q36,"")</f>
        <v/>
      </c>
      <c r="R39" s="127" t="s">
        <v>53</v>
      </c>
      <c r="U39" s="7"/>
    </row>
    <row r="40" spans="2:21" ht="15" thickTop="1" x14ac:dyDescent="0.3">
      <c r="I40" s="2"/>
      <c r="J40" s="2"/>
      <c r="K40" s="2"/>
      <c r="L40" s="2"/>
      <c r="M40" s="2"/>
      <c r="Q40" s="61" t="s">
        <v>34</v>
      </c>
    </row>
    <row r="41" spans="2:21" x14ac:dyDescent="0.3">
      <c r="I41" s="2"/>
      <c r="J41" s="2"/>
      <c r="K41" s="2"/>
      <c r="L41" s="2"/>
      <c r="M41" s="2"/>
    </row>
    <row r="42" spans="2:21" x14ac:dyDescent="0.3">
      <c r="I42" s="2"/>
      <c r="J42" s="2"/>
      <c r="K42" s="2"/>
      <c r="L42" s="2"/>
      <c r="M42" s="2"/>
    </row>
    <row r="43" spans="2:21" x14ac:dyDescent="0.3">
      <c r="I43" s="2"/>
      <c r="J43" s="2"/>
      <c r="K43" s="2"/>
      <c r="L43" s="2"/>
      <c r="M43" s="2"/>
    </row>
    <row r="44" spans="2:21" x14ac:dyDescent="0.3">
      <c r="I44" s="2"/>
      <c r="J44" s="2"/>
      <c r="K44" s="2"/>
      <c r="L44" s="2"/>
      <c r="M44" s="2"/>
    </row>
    <row r="45" spans="2:21" x14ac:dyDescent="0.3">
      <c r="I45" s="2"/>
      <c r="J45" s="2"/>
      <c r="K45" s="2"/>
      <c r="L45" s="2"/>
      <c r="M45" s="2"/>
    </row>
    <row r="46" spans="2:21" x14ac:dyDescent="0.3">
      <c r="I46" s="2"/>
      <c r="J46" s="2"/>
      <c r="K46" s="2"/>
      <c r="L46" s="2"/>
      <c r="M46" s="2"/>
    </row>
    <row r="47" spans="2:21" x14ac:dyDescent="0.3">
      <c r="I47" s="2"/>
      <c r="J47" s="2"/>
      <c r="K47" s="2"/>
      <c r="L47" s="2"/>
      <c r="M47" s="2"/>
    </row>
  </sheetData>
  <sheetProtection algorithmName="SHA-512" hashValue="/loi+dNu+lhrcvmOBQZndylfF6ENUAu0FCOE/brX1EU7wlQbohj1RLFRCZItLBtDD6dGGIPQpOam8UCdGSGLvw==" saltValue="T+D8CMIyQB4bxBISZgDhmA==" spinCount="100000" sheet="1" objects="1" scenarios="1" formatCells="0" formatColumns="0" formatRows="0" insertColumns="0" insertRows="0" insertHyperlinks="0" deleteColumns="0" deleteRows="0" sort="0" autoFilter="0" pivotTables="0"/>
  <protectedRanges>
    <protectedRange sqref="M34:M38" name="Plage3"/>
    <protectedRange sqref="C10:E38 F34:F38" name="Plage2"/>
    <protectedRange sqref="C2:C5" name="Plage1"/>
  </protectedRanges>
  <mergeCells count="1">
    <mergeCell ref="O35:O39"/>
  </mergeCells>
  <conditionalFormatting sqref="M10:M33">
    <cfRule type="expression" dxfId="1" priority="1">
      <formula>AND(M10&lt;&gt;0,M10&lt;&gt;100)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0855A-8837-411F-803D-D9B0C2778737}">
  <sheetPr>
    <tabColor theme="2" tint="-0.249977111117893"/>
  </sheetPr>
  <dimension ref="B1:W47"/>
  <sheetViews>
    <sheetView zoomScaleNormal="100" workbookViewId="0">
      <selection activeCell="E1" sqref="E1"/>
    </sheetView>
  </sheetViews>
  <sheetFormatPr baseColWidth="10" defaultRowHeight="14.4" x14ac:dyDescent="0.3"/>
  <cols>
    <col min="1" max="1" width="8.21875" customWidth="1"/>
    <col min="2" max="2" width="38.33203125" bestFit="1" customWidth="1"/>
    <col min="3" max="3" width="13.33203125" customWidth="1"/>
    <col min="4" max="5" width="12.33203125" customWidth="1"/>
    <col min="7" max="7" width="3.44140625" customWidth="1"/>
    <col min="8" max="8" width="8.88671875" customWidth="1"/>
    <col min="9" max="12" width="11.21875" customWidth="1"/>
    <col min="13" max="13" width="17.44140625" customWidth="1"/>
    <col min="14" max="14" width="4.44140625" customWidth="1"/>
    <col min="15" max="15" width="4.33203125" customWidth="1"/>
    <col min="16" max="16" width="38.109375" customWidth="1"/>
    <col min="18" max="18" width="4.21875" customWidth="1"/>
  </cols>
  <sheetData>
    <row r="1" spans="2:23" ht="28.8" customHeight="1" thickBot="1" x14ac:dyDescent="0.35">
      <c r="B1" s="35" t="s">
        <v>63</v>
      </c>
    </row>
    <row r="2" spans="2:23" x14ac:dyDescent="0.3">
      <c r="B2" s="2" t="s">
        <v>16</v>
      </c>
      <c r="C2" s="78">
        <v>2</v>
      </c>
      <c r="D2" s="2" t="s">
        <v>17</v>
      </c>
    </row>
    <row r="3" spans="2:23" x14ac:dyDescent="0.3">
      <c r="B3" s="2" t="s">
        <v>23</v>
      </c>
      <c r="C3" s="135">
        <v>18000</v>
      </c>
      <c r="D3" s="2" t="s">
        <v>24</v>
      </c>
    </row>
    <row r="4" spans="2:23" x14ac:dyDescent="0.3">
      <c r="B4" s="2" t="s">
        <v>32</v>
      </c>
      <c r="C4" s="135">
        <v>3000</v>
      </c>
      <c r="D4" s="2" t="s">
        <v>18</v>
      </c>
      <c r="I4" s="2"/>
      <c r="J4" s="2"/>
      <c r="K4" s="2"/>
      <c r="L4" s="2"/>
      <c r="M4" s="2"/>
    </row>
    <row r="5" spans="2:23" ht="15" thickBot="1" x14ac:dyDescent="0.35">
      <c r="B5" s="2" t="s">
        <v>28</v>
      </c>
      <c r="C5" s="136">
        <v>9000</v>
      </c>
      <c r="D5" s="2" t="s">
        <v>29</v>
      </c>
      <c r="I5" s="2"/>
      <c r="J5" s="2"/>
      <c r="K5" s="2"/>
      <c r="L5" s="2"/>
      <c r="M5" s="2"/>
    </row>
    <row r="6" spans="2:23" ht="14.25" customHeight="1" x14ac:dyDescent="0.3"/>
    <row r="7" spans="2:23" ht="14.25" customHeight="1" x14ac:dyDescent="0.3">
      <c r="J7" s="2"/>
      <c r="K7" s="2"/>
      <c r="L7" s="2"/>
      <c r="M7" s="2"/>
    </row>
    <row r="8" spans="2:23" s="1" customFormat="1" ht="17.25" customHeight="1" x14ac:dyDescent="0.3">
      <c r="B8" s="33" t="s">
        <v>35</v>
      </c>
      <c r="C8"/>
      <c r="D8"/>
      <c r="E8"/>
      <c r="F8"/>
      <c r="G8"/>
      <c r="I8" s="34" t="s">
        <v>66</v>
      </c>
      <c r="J8" s="2"/>
      <c r="K8" s="2"/>
      <c r="L8" s="2"/>
      <c r="M8" s="2"/>
      <c r="N8"/>
      <c r="O8"/>
      <c r="P8" s="7"/>
      <c r="V8"/>
      <c r="W8"/>
    </row>
    <row r="9" spans="2:23" s="1" customFormat="1" ht="28.5" customHeight="1" thickBot="1" x14ac:dyDescent="0.35">
      <c r="B9"/>
      <c r="C9" s="79">
        <v>2025</v>
      </c>
      <c r="D9" s="79">
        <v>2024</v>
      </c>
      <c r="E9" s="79">
        <v>2023</v>
      </c>
      <c r="F9" s="5" t="s">
        <v>19</v>
      </c>
      <c r="G9" s="9"/>
      <c r="I9" s="29" t="s">
        <v>21</v>
      </c>
      <c r="J9" s="29" t="s">
        <v>22</v>
      </c>
      <c r="K9" s="29" t="s">
        <v>27</v>
      </c>
      <c r="L9" s="37" t="s">
        <v>49</v>
      </c>
      <c r="M9" s="48" t="s">
        <v>70</v>
      </c>
      <c r="N9" s="36"/>
      <c r="O9"/>
      <c r="Q9" s="50" t="s">
        <v>20</v>
      </c>
      <c r="R9" s="51"/>
      <c r="S9" s="80" t="s">
        <v>21</v>
      </c>
      <c r="T9" s="80" t="s">
        <v>22</v>
      </c>
      <c r="U9" s="80" t="s">
        <v>27</v>
      </c>
      <c r="V9"/>
      <c r="W9"/>
    </row>
    <row r="10" spans="2:23" s="1" customFormat="1" ht="17.25" customHeight="1" thickTop="1" x14ac:dyDescent="0.3">
      <c r="B10" s="3" t="s">
        <v>8</v>
      </c>
      <c r="C10" s="81">
        <v>7000</v>
      </c>
      <c r="D10" s="82">
        <v>7500</v>
      </c>
      <c r="E10" s="83">
        <v>6500</v>
      </c>
      <c r="F10" s="8">
        <f>IF(COUNTA(C10:E10)=0,"",SUM(C10:E10)/COUNTA(C10:E10))</f>
        <v>7000</v>
      </c>
      <c r="G10"/>
      <c r="I10" s="84">
        <v>100</v>
      </c>
      <c r="J10" s="85"/>
      <c r="K10" s="86"/>
      <c r="L10" s="87"/>
      <c r="M10" s="6">
        <f>SUM(I10:L10)</f>
        <v>100</v>
      </c>
      <c r="P10" s="3" t="str">
        <f>B10</f>
        <v>Achats produits viticoles, divers</v>
      </c>
      <c r="Q10" s="53">
        <f t="shared" ref="Q10:Q33" si="0">F10</f>
        <v>7000</v>
      </c>
      <c r="R10" s="54"/>
      <c r="S10" s="53">
        <f t="shared" ref="S10:U33" si="1">($Q10*I10)/100</f>
        <v>7000</v>
      </c>
      <c r="T10" s="53">
        <f t="shared" si="1"/>
        <v>0</v>
      </c>
      <c r="U10" s="53">
        <f t="shared" si="1"/>
        <v>0</v>
      </c>
      <c r="V10"/>
      <c r="W10"/>
    </row>
    <row r="11" spans="2:23" s="1" customFormat="1" ht="17.25" customHeight="1" x14ac:dyDescent="0.3">
      <c r="B11" s="3" t="s">
        <v>58</v>
      </c>
      <c r="C11" s="88">
        <v>20000</v>
      </c>
      <c r="D11" s="89">
        <v>23000</v>
      </c>
      <c r="E11" s="90">
        <v>25000</v>
      </c>
      <c r="F11" s="8">
        <f t="shared" ref="F11:F33" si="2">IF(COUNTA(C11:E11)=0,"",SUM(C11:E11)/COUNTA(C11:E11))</f>
        <v>22666.666666666668</v>
      </c>
      <c r="G11"/>
      <c r="I11" s="91"/>
      <c r="J11" s="92">
        <v>100</v>
      </c>
      <c r="K11" s="93"/>
      <c r="L11" s="94"/>
      <c r="M11" s="6">
        <f>SUM(I11:L11)</f>
        <v>100</v>
      </c>
      <c r="P11" s="3" t="str">
        <f t="shared" ref="P11:P33" si="3">B11</f>
        <v>Achats produits de cave + mat. Sèches</v>
      </c>
      <c r="Q11" s="53">
        <f t="shared" si="0"/>
        <v>22666.666666666668</v>
      </c>
      <c r="R11" s="54"/>
      <c r="S11" s="53">
        <f t="shared" si="1"/>
        <v>0</v>
      </c>
      <c r="T11" s="53">
        <f t="shared" si="1"/>
        <v>22666.666666666672</v>
      </c>
      <c r="U11" s="53">
        <f t="shared" si="1"/>
        <v>0</v>
      </c>
      <c r="V11"/>
      <c r="W11"/>
    </row>
    <row r="12" spans="2:23" s="1" customFormat="1" ht="17.25" customHeight="1" x14ac:dyDescent="0.3">
      <c r="B12" s="3" t="s">
        <v>47</v>
      </c>
      <c r="C12" s="95">
        <v>26000</v>
      </c>
      <c r="D12" s="96">
        <v>28000</v>
      </c>
      <c r="E12" s="97">
        <v>32000</v>
      </c>
      <c r="F12" s="8">
        <f>IF(COUNTA(C12:E12)=0,"",SUM(C12:E12)/COUNTA(C12:E12))</f>
        <v>28666.666666666668</v>
      </c>
      <c r="G12"/>
      <c r="I12" s="98">
        <v>85</v>
      </c>
      <c r="J12" s="99">
        <v>15</v>
      </c>
      <c r="K12" s="100"/>
      <c r="L12" s="101"/>
      <c r="M12" s="6">
        <f t="shared" ref="M12:M32" si="4">SUM(I12:L12)</f>
        <v>100</v>
      </c>
      <c r="P12" s="3" t="str">
        <f t="shared" si="3"/>
        <v>Salaires</v>
      </c>
      <c r="Q12" s="53">
        <f t="shared" si="0"/>
        <v>28666.666666666668</v>
      </c>
      <c r="R12" s="54"/>
      <c r="S12" s="53">
        <f t="shared" si="1"/>
        <v>24366.666666666672</v>
      </c>
      <c r="T12" s="53">
        <f t="shared" si="1"/>
        <v>4300</v>
      </c>
      <c r="U12" s="53">
        <f t="shared" si="1"/>
        <v>0</v>
      </c>
      <c r="V12"/>
      <c r="W12"/>
    </row>
    <row r="13" spans="2:23" s="1" customFormat="1" ht="17.25" customHeight="1" x14ac:dyDescent="0.3">
      <c r="B13" s="3" t="s">
        <v>9</v>
      </c>
      <c r="C13" s="95">
        <v>1000</v>
      </c>
      <c r="D13" s="96">
        <v>2000</v>
      </c>
      <c r="E13" s="97">
        <v>1500</v>
      </c>
      <c r="F13" s="8">
        <f t="shared" si="2"/>
        <v>1500</v>
      </c>
      <c r="G13"/>
      <c r="I13" s="98">
        <v>100</v>
      </c>
      <c r="J13" s="99"/>
      <c r="K13" s="100"/>
      <c r="L13" s="101"/>
      <c r="M13" s="6">
        <f t="shared" si="4"/>
        <v>100</v>
      </c>
      <c r="P13" s="3" t="str">
        <f t="shared" si="3"/>
        <v>Salaires effeuilles et vendanges</v>
      </c>
      <c r="Q13" s="53">
        <f t="shared" si="0"/>
        <v>1500</v>
      </c>
      <c r="R13" s="54"/>
      <c r="S13" s="53">
        <f t="shared" si="1"/>
        <v>1500</v>
      </c>
      <c r="T13" s="53">
        <f t="shared" si="1"/>
        <v>0</v>
      </c>
      <c r="U13" s="53">
        <f t="shared" si="1"/>
        <v>0</v>
      </c>
      <c r="V13"/>
      <c r="W13"/>
    </row>
    <row r="14" spans="2:23" s="1" customFormat="1" ht="17.25" customHeight="1" x14ac:dyDescent="0.3">
      <c r="B14" s="3" t="s">
        <v>48</v>
      </c>
      <c r="C14" s="95">
        <v>2000</v>
      </c>
      <c r="D14" s="96">
        <v>1000</v>
      </c>
      <c r="E14" s="97">
        <v>1500</v>
      </c>
      <c r="F14" s="8">
        <f t="shared" si="2"/>
        <v>1500</v>
      </c>
      <c r="G14"/>
      <c r="I14" s="98">
        <v>85</v>
      </c>
      <c r="J14" s="99">
        <v>15</v>
      </c>
      <c r="K14" s="100"/>
      <c r="L14" s="101"/>
      <c r="M14" s="6">
        <f t="shared" si="4"/>
        <v>100</v>
      </c>
      <c r="P14" s="3" t="str">
        <f t="shared" si="3"/>
        <v xml:space="preserve">Charges sociales </v>
      </c>
      <c r="Q14" s="53">
        <f t="shared" si="0"/>
        <v>1500</v>
      </c>
      <c r="R14" s="54"/>
      <c r="S14" s="53">
        <f t="shared" si="1"/>
        <v>1275</v>
      </c>
      <c r="T14" s="53">
        <f t="shared" si="1"/>
        <v>225</v>
      </c>
      <c r="U14" s="53">
        <f t="shared" si="1"/>
        <v>0</v>
      </c>
      <c r="V14"/>
      <c r="W14"/>
    </row>
    <row r="15" spans="2:23" s="1" customFormat="1" ht="17.25" customHeight="1" x14ac:dyDescent="0.3">
      <c r="B15" s="3" t="s">
        <v>10</v>
      </c>
      <c r="C15" s="95">
        <v>0</v>
      </c>
      <c r="D15" s="96">
        <v>0</v>
      </c>
      <c r="E15" s="97">
        <v>0</v>
      </c>
      <c r="F15" s="8">
        <f t="shared" si="2"/>
        <v>0</v>
      </c>
      <c r="G15"/>
      <c r="I15" s="98"/>
      <c r="J15" s="99"/>
      <c r="K15" s="100"/>
      <c r="L15" s="101"/>
      <c r="M15" s="6">
        <f t="shared" si="4"/>
        <v>0</v>
      </c>
      <c r="P15" s="3" t="str">
        <f t="shared" si="3"/>
        <v>AVS cotisations personnelles</v>
      </c>
      <c r="Q15" s="53">
        <f t="shared" si="0"/>
        <v>0</v>
      </c>
      <c r="R15" s="54"/>
      <c r="S15" s="53">
        <f t="shared" si="1"/>
        <v>0</v>
      </c>
      <c r="T15" s="53">
        <f t="shared" si="1"/>
        <v>0</v>
      </c>
      <c r="U15" s="53">
        <f t="shared" si="1"/>
        <v>0</v>
      </c>
      <c r="V15"/>
      <c r="W15"/>
    </row>
    <row r="16" spans="2:23" s="1" customFormat="1" ht="17.25" customHeight="1" x14ac:dyDescent="0.3">
      <c r="B16" s="3" t="s">
        <v>57</v>
      </c>
      <c r="C16" s="95">
        <v>0</v>
      </c>
      <c r="D16" s="96">
        <v>0</v>
      </c>
      <c r="E16" s="97">
        <v>0</v>
      </c>
      <c r="F16" s="8">
        <f t="shared" si="2"/>
        <v>0</v>
      </c>
      <c r="G16"/>
      <c r="I16" s="98"/>
      <c r="J16" s="99"/>
      <c r="K16" s="100"/>
      <c r="L16" s="101"/>
      <c r="M16" s="6">
        <f t="shared" si="4"/>
        <v>0</v>
      </c>
      <c r="P16" s="3" t="str">
        <f t="shared" si="3"/>
        <v>Autres charges main-d'œuvre</v>
      </c>
      <c r="Q16" s="53">
        <f t="shared" si="0"/>
        <v>0</v>
      </c>
      <c r="R16" s="54"/>
      <c r="S16" s="53">
        <f t="shared" si="1"/>
        <v>0</v>
      </c>
      <c r="T16" s="53">
        <f t="shared" si="1"/>
        <v>0</v>
      </c>
      <c r="U16" s="53">
        <f t="shared" si="1"/>
        <v>0</v>
      </c>
      <c r="V16"/>
      <c r="W16"/>
    </row>
    <row r="17" spans="2:23" s="1" customFormat="1" ht="17.25" customHeight="1" x14ac:dyDescent="0.3">
      <c r="B17" s="3" t="s">
        <v>11</v>
      </c>
      <c r="C17" s="95">
        <v>5500</v>
      </c>
      <c r="D17" s="96">
        <v>6000</v>
      </c>
      <c r="E17" s="97">
        <v>6000</v>
      </c>
      <c r="F17" s="8">
        <f t="shared" si="2"/>
        <v>5833.333333333333</v>
      </c>
      <c r="G17"/>
      <c r="I17" s="98">
        <v>100</v>
      </c>
      <c r="J17" s="99"/>
      <c r="K17" s="100"/>
      <c r="L17" s="101"/>
      <c r="M17" s="6">
        <f t="shared" si="4"/>
        <v>100</v>
      </c>
      <c r="P17" s="3" t="str">
        <f t="shared" si="3"/>
        <v>Achat petit matériel et fournitures</v>
      </c>
      <c r="Q17" s="53">
        <f t="shared" si="0"/>
        <v>5833.333333333333</v>
      </c>
      <c r="R17" s="54"/>
      <c r="S17" s="53">
        <f t="shared" si="1"/>
        <v>5833.3333333333321</v>
      </c>
      <c r="T17" s="53">
        <f t="shared" si="1"/>
        <v>0</v>
      </c>
      <c r="U17" s="53">
        <f t="shared" si="1"/>
        <v>0</v>
      </c>
      <c r="V17"/>
      <c r="W17"/>
    </row>
    <row r="18" spans="2:23" s="1" customFormat="1" ht="17.25" customHeight="1" x14ac:dyDescent="0.3">
      <c r="B18" s="3" t="s">
        <v>12</v>
      </c>
      <c r="C18" s="95">
        <v>9000</v>
      </c>
      <c r="D18" s="96">
        <v>8000</v>
      </c>
      <c r="E18" s="97">
        <v>8500</v>
      </c>
      <c r="F18" s="8">
        <f t="shared" si="2"/>
        <v>8500</v>
      </c>
      <c r="G18"/>
      <c r="I18" s="98">
        <v>70</v>
      </c>
      <c r="J18" s="99">
        <v>30</v>
      </c>
      <c r="K18" s="100"/>
      <c r="L18" s="101"/>
      <c r="M18" s="6">
        <f t="shared" si="4"/>
        <v>100</v>
      </c>
      <c r="P18" s="3" t="str">
        <f t="shared" si="3"/>
        <v>Assurance (grêle, ECA, RC)</v>
      </c>
      <c r="Q18" s="53">
        <f t="shared" si="0"/>
        <v>8500</v>
      </c>
      <c r="R18" s="54"/>
      <c r="S18" s="53">
        <f t="shared" si="1"/>
        <v>5950</v>
      </c>
      <c r="T18" s="53">
        <f t="shared" si="1"/>
        <v>2550</v>
      </c>
      <c r="U18" s="53">
        <f t="shared" si="1"/>
        <v>0</v>
      </c>
      <c r="V18"/>
      <c r="W18"/>
    </row>
    <row r="19" spans="2:23" s="1" customFormat="1" ht="17.25" customHeight="1" x14ac:dyDescent="0.3">
      <c r="B19" s="3" t="s">
        <v>15</v>
      </c>
      <c r="C19" s="95">
        <v>6000</v>
      </c>
      <c r="D19" s="96">
        <v>5000</v>
      </c>
      <c r="E19" s="97">
        <v>6000</v>
      </c>
      <c r="F19" s="8">
        <f t="shared" si="2"/>
        <v>5666.666666666667</v>
      </c>
      <c r="G19"/>
      <c r="I19" s="98">
        <v>70</v>
      </c>
      <c r="J19" s="99">
        <v>20</v>
      </c>
      <c r="K19" s="100">
        <v>10</v>
      </c>
      <c r="L19" s="101"/>
      <c r="M19" s="6">
        <f t="shared" si="4"/>
        <v>100</v>
      </c>
      <c r="P19" s="3" t="str">
        <f t="shared" si="3"/>
        <v xml:space="preserve">Assurances </v>
      </c>
      <c r="Q19" s="53">
        <f t="shared" si="0"/>
        <v>5666.666666666667</v>
      </c>
      <c r="R19" s="54"/>
      <c r="S19" s="53">
        <f t="shared" si="1"/>
        <v>3966.666666666667</v>
      </c>
      <c r="T19" s="53">
        <f t="shared" si="1"/>
        <v>1133.3333333333335</v>
      </c>
      <c r="U19" s="53">
        <f t="shared" si="1"/>
        <v>566.66666666666674</v>
      </c>
      <c r="V19"/>
      <c r="W19"/>
    </row>
    <row r="20" spans="2:23" s="1" customFormat="1" ht="17.25" customHeight="1" x14ac:dyDescent="0.3">
      <c r="B20" s="3" t="s">
        <v>13</v>
      </c>
      <c r="C20" s="95">
        <v>3000</v>
      </c>
      <c r="D20" s="96">
        <v>3000</v>
      </c>
      <c r="E20" s="97">
        <v>2500</v>
      </c>
      <c r="F20" s="8">
        <f t="shared" si="2"/>
        <v>2833.3333333333335</v>
      </c>
      <c r="G20"/>
      <c r="I20" s="98">
        <v>50</v>
      </c>
      <c r="J20" s="99">
        <v>50</v>
      </c>
      <c r="K20" s="100"/>
      <c r="L20" s="101"/>
      <c r="M20" s="6">
        <f t="shared" si="4"/>
        <v>100</v>
      </c>
      <c r="P20" s="3" t="str">
        <f t="shared" si="3"/>
        <v>Frais de bureau</v>
      </c>
      <c r="Q20" s="53">
        <f t="shared" si="0"/>
        <v>2833.3333333333335</v>
      </c>
      <c r="R20" s="54"/>
      <c r="S20" s="53">
        <f t="shared" si="1"/>
        <v>1416.666666666667</v>
      </c>
      <c r="T20" s="53">
        <f t="shared" si="1"/>
        <v>1416.666666666667</v>
      </c>
      <c r="U20" s="53">
        <f t="shared" si="1"/>
        <v>0</v>
      </c>
      <c r="V20"/>
      <c r="W20"/>
    </row>
    <row r="21" spans="2:23" s="1" customFormat="1" ht="17.25" customHeight="1" x14ac:dyDescent="0.3">
      <c r="B21" s="3" t="s">
        <v>14</v>
      </c>
      <c r="C21" s="95">
        <v>4500</v>
      </c>
      <c r="D21" s="96">
        <v>4000</v>
      </c>
      <c r="E21" s="97">
        <v>1500</v>
      </c>
      <c r="F21" s="8">
        <f t="shared" si="2"/>
        <v>3333.3333333333335</v>
      </c>
      <c r="G21"/>
      <c r="I21" s="98">
        <v>10</v>
      </c>
      <c r="J21" s="99">
        <v>45</v>
      </c>
      <c r="K21" s="100">
        <v>45</v>
      </c>
      <c r="L21" s="101"/>
      <c r="M21" s="6">
        <f t="shared" si="4"/>
        <v>100</v>
      </c>
      <c r="P21" s="3" t="str">
        <f t="shared" si="3"/>
        <v>Eau, électricité et chauffage</v>
      </c>
      <c r="Q21" s="53">
        <f t="shared" si="0"/>
        <v>3333.3333333333335</v>
      </c>
      <c r="R21" s="54"/>
      <c r="S21" s="53">
        <f t="shared" si="1"/>
        <v>333.33333333333337</v>
      </c>
      <c r="T21" s="53">
        <f t="shared" si="1"/>
        <v>1500</v>
      </c>
      <c r="U21" s="53">
        <f t="shared" si="1"/>
        <v>1500</v>
      </c>
      <c r="V21"/>
      <c r="W21"/>
    </row>
    <row r="22" spans="2:23" s="1" customFormat="1" ht="17.25" customHeight="1" x14ac:dyDescent="0.3">
      <c r="B22" s="3" t="s">
        <v>54</v>
      </c>
      <c r="C22" s="95">
        <v>5000</v>
      </c>
      <c r="D22" s="96">
        <v>4500</v>
      </c>
      <c r="E22" s="97">
        <v>3000</v>
      </c>
      <c r="F22" s="8">
        <f t="shared" si="2"/>
        <v>4166.666666666667</v>
      </c>
      <c r="G22"/>
      <c r="I22" s="98">
        <v>70</v>
      </c>
      <c r="J22" s="99">
        <v>15</v>
      </c>
      <c r="K22" s="100">
        <v>15</v>
      </c>
      <c r="L22" s="101"/>
      <c r="M22" s="6">
        <f t="shared" si="4"/>
        <v>100</v>
      </c>
      <c r="P22" s="3" t="str">
        <f t="shared" si="3"/>
        <v xml:space="preserve">Honoraires fiduciaire </v>
      </c>
      <c r="Q22" s="53">
        <f t="shared" si="0"/>
        <v>4166.666666666667</v>
      </c>
      <c r="R22" s="54"/>
      <c r="S22" s="53">
        <f t="shared" si="1"/>
        <v>2916.666666666667</v>
      </c>
      <c r="T22" s="53">
        <f t="shared" si="1"/>
        <v>625.00000000000011</v>
      </c>
      <c r="U22" s="53">
        <f t="shared" si="1"/>
        <v>625.00000000000011</v>
      </c>
      <c r="V22"/>
      <c r="W22"/>
    </row>
    <row r="23" spans="2:23" s="1" customFormat="1" ht="17.25" customHeight="1" x14ac:dyDescent="0.3">
      <c r="B23" s="3" t="s">
        <v>55</v>
      </c>
      <c r="C23" s="95">
        <v>5000</v>
      </c>
      <c r="D23" s="96">
        <v>5000</v>
      </c>
      <c r="E23" s="97">
        <v>5000</v>
      </c>
      <c r="F23" s="8">
        <f t="shared" si="2"/>
        <v>5000</v>
      </c>
      <c r="G23"/>
      <c r="I23" s="98">
        <v>50</v>
      </c>
      <c r="J23" s="99">
        <v>50</v>
      </c>
      <c r="K23" s="100"/>
      <c r="L23" s="101"/>
      <c r="M23" s="6">
        <f t="shared" si="4"/>
        <v>100</v>
      </c>
      <c r="P23" s="3" t="str">
        <f t="shared" si="3"/>
        <v>Amortissement voitures</v>
      </c>
      <c r="Q23" s="53">
        <f t="shared" si="0"/>
        <v>5000</v>
      </c>
      <c r="R23" s="54"/>
      <c r="S23" s="53">
        <f t="shared" si="1"/>
        <v>2500</v>
      </c>
      <c r="T23" s="53">
        <f t="shared" si="1"/>
        <v>2500</v>
      </c>
      <c r="U23" s="53">
        <f t="shared" si="1"/>
        <v>0</v>
      </c>
      <c r="V23"/>
      <c r="W23"/>
    </row>
    <row r="24" spans="2:23" s="1" customFormat="1" ht="17.25" customHeight="1" x14ac:dyDescent="0.3">
      <c r="B24" s="3" t="s">
        <v>56</v>
      </c>
      <c r="C24" s="95">
        <v>2000</v>
      </c>
      <c r="D24" s="96">
        <v>2000</v>
      </c>
      <c r="E24" s="97">
        <v>2000</v>
      </c>
      <c r="F24" s="8">
        <f t="shared" si="2"/>
        <v>2000</v>
      </c>
      <c r="G24"/>
      <c r="I24" s="98">
        <v>100</v>
      </c>
      <c r="J24" s="99"/>
      <c r="K24" s="100"/>
      <c r="L24" s="101"/>
      <c r="M24" s="6">
        <f t="shared" si="4"/>
        <v>100</v>
      </c>
      <c r="P24" s="3" t="str">
        <f t="shared" si="3"/>
        <v>Amortissements</v>
      </c>
      <c r="Q24" s="53">
        <f t="shared" si="0"/>
        <v>2000</v>
      </c>
      <c r="R24" s="54"/>
      <c r="S24" s="53">
        <f t="shared" si="1"/>
        <v>2000</v>
      </c>
      <c r="T24" s="53">
        <f t="shared" si="1"/>
        <v>0</v>
      </c>
      <c r="U24" s="53">
        <f t="shared" si="1"/>
        <v>0</v>
      </c>
      <c r="V24"/>
      <c r="W24"/>
    </row>
    <row r="25" spans="2:23" s="1" customFormat="1" ht="17.25" customHeight="1" x14ac:dyDescent="0.3">
      <c r="B25" s="4" t="s">
        <v>0</v>
      </c>
      <c r="C25" s="95">
        <v>18000</v>
      </c>
      <c r="D25" s="96">
        <v>20000</v>
      </c>
      <c r="E25" s="97">
        <v>15000</v>
      </c>
      <c r="F25" s="8">
        <f t="shared" si="2"/>
        <v>17666.666666666668</v>
      </c>
      <c r="G25"/>
      <c r="I25" s="98">
        <v>100</v>
      </c>
      <c r="J25" s="99"/>
      <c r="K25" s="100"/>
      <c r="L25" s="101"/>
      <c r="M25" s="6">
        <f t="shared" si="4"/>
        <v>100</v>
      </c>
      <c r="P25" s="3" t="str">
        <f t="shared" si="3"/>
        <v>Entretien machines et matériel</v>
      </c>
      <c r="Q25" s="53">
        <f t="shared" si="0"/>
        <v>17666.666666666668</v>
      </c>
      <c r="R25" s="54"/>
      <c r="S25" s="53">
        <f t="shared" si="1"/>
        <v>17666.666666666668</v>
      </c>
      <c r="T25" s="53">
        <f t="shared" si="1"/>
        <v>0</v>
      </c>
      <c r="U25" s="53">
        <f t="shared" si="1"/>
        <v>0</v>
      </c>
      <c r="V25"/>
      <c r="W25"/>
    </row>
    <row r="26" spans="2:23" s="1" customFormat="1" ht="17.25" customHeight="1" x14ac:dyDescent="0.3">
      <c r="B26" s="4" t="s">
        <v>1</v>
      </c>
      <c r="C26" s="95">
        <v>4000</v>
      </c>
      <c r="D26" s="96">
        <v>4500</v>
      </c>
      <c r="E26" s="97">
        <v>8000</v>
      </c>
      <c r="F26" s="8">
        <f t="shared" si="2"/>
        <v>5500</v>
      </c>
      <c r="G26"/>
      <c r="I26" s="98">
        <v>50</v>
      </c>
      <c r="J26" s="99">
        <v>50</v>
      </c>
      <c r="K26" s="100"/>
      <c r="L26" s="101"/>
      <c r="M26" s="6">
        <f t="shared" si="4"/>
        <v>100</v>
      </c>
      <c r="P26" s="3" t="str">
        <f t="shared" si="3"/>
        <v>Entretien des véhicules à moteur</v>
      </c>
      <c r="Q26" s="53">
        <f t="shared" si="0"/>
        <v>5500</v>
      </c>
      <c r="R26" s="54"/>
      <c r="S26" s="53">
        <f t="shared" si="1"/>
        <v>2750</v>
      </c>
      <c r="T26" s="53">
        <f t="shared" si="1"/>
        <v>2750</v>
      </c>
      <c r="U26" s="53">
        <f t="shared" si="1"/>
        <v>0</v>
      </c>
      <c r="V26"/>
      <c r="W26"/>
    </row>
    <row r="27" spans="2:23" s="1" customFormat="1" ht="17.25" customHeight="1" x14ac:dyDescent="0.3">
      <c r="B27" s="4" t="s">
        <v>2</v>
      </c>
      <c r="C27" s="95">
        <v>1000</v>
      </c>
      <c r="D27" s="96">
        <v>1000</v>
      </c>
      <c r="E27" s="97">
        <v>1000</v>
      </c>
      <c r="F27" s="8">
        <f t="shared" si="2"/>
        <v>1000</v>
      </c>
      <c r="G27"/>
      <c r="I27" s="98">
        <v>100</v>
      </c>
      <c r="J27" s="99"/>
      <c r="K27" s="100"/>
      <c r="L27" s="101"/>
      <c r="M27" s="6">
        <f t="shared" si="4"/>
        <v>100</v>
      </c>
      <c r="P27" s="3" t="str">
        <f t="shared" si="3"/>
        <v>Loyers et fermages</v>
      </c>
      <c r="Q27" s="53">
        <f t="shared" si="0"/>
        <v>1000</v>
      </c>
      <c r="R27" s="54"/>
      <c r="S27" s="53">
        <f t="shared" si="1"/>
        <v>1000</v>
      </c>
      <c r="T27" s="53">
        <f t="shared" si="1"/>
        <v>0</v>
      </c>
      <c r="U27" s="53">
        <f t="shared" si="1"/>
        <v>0</v>
      </c>
      <c r="V27"/>
      <c r="W27"/>
    </row>
    <row r="28" spans="2:23" s="1" customFormat="1" ht="17.25" customHeight="1" x14ac:dyDescent="0.3">
      <c r="B28" s="4" t="s">
        <v>3</v>
      </c>
      <c r="C28" s="95">
        <v>6000</v>
      </c>
      <c r="D28" s="96">
        <v>7000</v>
      </c>
      <c r="E28" s="97">
        <v>4000</v>
      </c>
      <c r="F28" s="8">
        <f t="shared" si="2"/>
        <v>5666.666666666667</v>
      </c>
      <c r="G28"/>
      <c r="I28" s="98"/>
      <c r="J28" s="99">
        <v>100</v>
      </c>
      <c r="K28" s="100"/>
      <c r="L28" s="101"/>
      <c r="M28" s="6">
        <f t="shared" si="4"/>
        <v>100</v>
      </c>
      <c r="P28" s="3" t="str">
        <f t="shared" si="3"/>
        <v>Taxes et frais de ports</v>
      </c>
      <c r="Q28" s="53">
        <f t="shared" si="0"/>
        <v>5666.666666666667</v>
      </c>
      <c r="R28" s="54"/>
      <c r="S28" s="53">
        <f t="shared" si="1"/>
        <v>0</v>
      </c>
      <c r="T28" s="53">
        <f t="shared" si="1"/>
        <v>5666.6666666666679</v>
      </c>
      <c r="U28" s="53">
        <f t="shared" si="1"/>
        <v>0</v>
      </c>
      <c r="V28"/>
      <c r="W28"/>
    </row>
    <row r="29" spans="2:23" s="1" customFormat="1" ht="17.25" customHeight="1" x14ac:dyDescent="0.3">
      <c r="B29" s="4" t="s">
        <v>4</v>
      </c>
      <c r="C29" s="95">
        <v>500</v>
      </c>
      <c r="D29" s="96">
        <v>500</v>
      </c>
      <c r="E29" s="97">
        <v>500</v>
      </c>
      <c r="F29" s="8">
        <f t="shared" si="2"/>
        <v>500</v>
      </c>
      <c r="G29"/>
      <c r="I29" s="98">
        <v>33</v>
      </c>
      <c r="J29" s="99">
        <v>33</v>
      </c>
      <c r="K29" s="100">
        <v>34</v>
      </c>
      <c r="L29" s="101"/>
      <c r="M29" s="6">
        <f t="shared" si="4"/>
        <v>100</v>
      </c>
      <c r="P29" s="3" t="str">
        <f t="shared" si="3"/>
        <v>Frais bancaires</v>
      </c>
      <c r="Q29" s="53">
        <f t="shared" si="0"/>
        <v>500</v>
      </c>
      <c r="R29" s="54"/>
      <c r="S29" s="53">
        <f t="shared" si="1"/>
        <v>165</v>
      </c>
      <c r="T29" s="53">
        <f t="shared" si="1"/>
        <v>165</v>
      </c>
      <c r="U29" s="53">
        <f t="shared" si="1"/>
        <v>170</v>
      </c>
      <c r="V29"/>
      <c r="W29"/>
    </row>
    <row r="30" spans="2:23" s="1" customFormat="1" ht="17.25" customHeight="1" x14ac:dyDescent="0.3">
      <c r="B30" s="4" t="s">
        <v>5</v>
      </c>
      <c r="C30" s="95">
        <v>0</v>
      </c>
      <c r="D30" s="96">
        <v>0</v>
      </c>
      <c r="E30" s="97">
        <v>0</v>
      </c>
      <c r="F30" s="8">
        <f t="shared" si="2"/>
        <v>0</v>
      </c>
      <c r="G30"/>
      <c r="I30" s="98"/>
      <c r="J30" s="99"/>
      <c r="K30" s="100"/>
      <c r="L30" s="101"/>
      <c r="M30" s="6">
        <f t="shared" si="4"/>
        <v>0</v>
      </c>
      <c r="P30" s="3" t="str">
        <f t="shared" si="3"/>
        <v>Frais divers</v>
      </c>
      <c r="Q30" s="53">
        <f t="shared" si="0"/>
        <v>0</v>
      </c>
      <c r="R30" s="54"/>
      <c r="S30" s="53">
        <f t="shared" si="1"/>
        <v>0</v>
      </c>
      <c r="T30" s="53">
        <f t="shared" si="1"/>
        <v>0</v>
      </c>
      <c r="U30" s="53">
        <f t="shared" si="1"/>
        <v>0</v>
      </c>
      <c r="V30"/>
      <c r="W30"/>
    </row>
    <row r="31" spans="2:23" x14ac:dyDescent="0.3">
      <c r="B31" s="4" t="s">
        <v>6</v>
      </c>
      <c r="C31" s="95">
        <v>5000</v>
      </c>
      <c r="D31" s="96">
        <v>5500</v>
      </c>
      <c r="E31" s="97">
        <v>4000</v>
      </c>
      <c r="F31" s="8">
        <f t="shared" si="2"/>
        <v>4833.333333333333</v>
      </c>
      <c r="I31" s="98">
        <v>50</v>
      </c>
      <c r="J31" s="99">
        <v>25</v>
      </c>
      <c r="K31" s="100">
        <v>25</v>
      </c>
      <c r="L31" s="101"/>
      <c r="M31" s="6">
        <f t="shared" si="4"/>
        <v>100</v>
      </c>
      <c r="N31" s="1"/>
      <c r="O31" s="1"/>
      <c r="P31" s="3" t="str">
        <f t="shared" si="3"/>
        <v>Impôts et taxes</v>
      </c>
      <c r="Q31" s="53">
        <f t="shared" si="0"/>
        <v>4833.333333333333</v>
      </c>
      <c r="R31" s="54"/>
      <c r="S31" s="53">
        <f t="shared" si="1"/>
        <v>2416.6666666666665</v>
      </c>
      <c r="T31" s="53">
        <f t="shared" si="1"/>
        <v>1208.3333333333333</v>
      </c>
      <c r="U31" s="53">
        <f t="shared" si="1"/>
        <v>1208.3333333333333</v>
      </c>
    </row>
    <row r="32" spans="2:23" x14ac:dyDescent="0.3">
      <c r="B32" s="4" t="s">
        <v>7</v>
      </c>
      <c r="C32" s="102">
        <v>5000</v>
      </c>
      <c r="D32" s="103">
        <v>5000</v>
      </c>
      <c r="E32" s="104">
        <v>5000</v>
      </c>
      <c r="F32" s="8">
        <f t="shared" si="2"/>
        <v>5000</v>
      </c>
      <c r="I32" s="105"/>
      <c r="J32" s="106">
        <v>100</v>
      </c>
      <c r="K32" s="107"/>
      <c r="L32" s="108"/>
      <c r="M32" s="6">
        <f t="shared" si="4"/>
        <v>100</v>
      </c>
      <c r="N32" s="1"/>
      <c r="O32" s="1"/>
      <c r="P32" s="3" t="str">
        <f t="shared" si="3"/>
        <v>Livres, journaux, annonces</v>
      </c>
      <c r="Q32" s="53">
        <f t="shared" si="0"/>
        <v>5000</v>
      </c>
      <c r="R32" s="54"/>
      <c r="S32" s="55">
        <f t="shared" si="1"/>
        <v>0</v>
      </c>
      <c r="T32" s="55">
        <f t="shared" si="1"/>
        <v>5000</v>
      </c>
      <c r="U32" s="55">
        <f t="shared" si="1"/>
        <v>0</v>
      </c>
    </row>
    <row r="33" spans="2:21" ht="15" thickBot="1" x14ac:dyDescent="0.35">
      <c r="B33" s="16" t="s">
        <v>52</v>
      </c>
      <c r="C33" s="109">
        <v>0</v>
      </c>
      <c r="D33" s="110">
        <v>0</v>
      </c>
      <c r="E33" s="111">
        <v>0</v>
      </c>
      <c r="F33" s="8">
        <f t="shared" si="2"/>
        <v>0</v>
      </c>
      <c r="I33" s="112"/>
      <c r="J33" s="113"/>
      <c r="K33" s="114"/>
      <c r="L33" s="115"/>
      <c r="M33" s="6">
        <f>SUM(I33:L33)</f>
        <v>0</v>
      </c>
      <c r="P33" s="3" t="str">
        <f t="shared" si="3"/>
        <v xml:space="preserve">Salaire du chef d'enteprise Selon forme juridique </v>
      </c>
      <c r="Q33" s="53">
        <f t="shared" si="0"/>
        <v>0</v>
      </c>
      <c r="S33" s="55">
        <f t="shared" si="1"/>
        <v>0</v>
      </c>
      <c r="T33" s="55">
        <f t="shared" si="1"/>
        <v>0</v>
      </c>
      <c r="U33" s="55">
        <f t="shared" si="1"/>
        <v>0</v>
      </c>
    </row>
    <row r="34" spans="2:21" ht="15.6" thickTop="1" thickBot="1" x14ac:dyDescent="0.35">
      <c r="I34" s="2"/>
      <c r="J34" s="2"/>
      <c r="K34" s="2"/>
      <c r="L34" s="2"/>
      <c r="M34" s="2"/>
      <c r="P34" s="60" t="s">
        <v>25</v>
      </c>
      <c r="Q34" s="56"/>
      <c r="R34" s="56"/>
      <c r="S34" s="57">
        <f>SUM(S10:S33)</f>
        <v>83056.666666666672</v>
      </c>
      <c r="T34" s="58">
        <f>SUM(T10:T33)</f>
        <v>51706.666666666679</v>
      </c>
      <c r="U34" s="59">
        <f>SUM(U10:U33)</f>
        <v>4070</v>
      </c>
    </row>
    <row r="35" spans="2:21" ht="15" thickTop="1" x14ac:dyDescent="0.3">
      <c r="I35" s="2"/>
      <c r="J35" s="2"/>
      <c r="K35" s="2"/>
      <c r="L35" s="2"/>
      <c r="M35" s="2"/>
      <c r="O35" s="129" t="s">
        <v>65</v>
      </c>
      <c r="P35" s="116" t="s">
        <v>30</v>
      </c>
      <c r="Q35" s="117">
        <f>IFERROR(S34/(C2*10000)," ")</f>
        <v>4.1528333333333336</v>
      </c>
      <c r="R35" s="117" t="s">
        <v>53</v>
      </c>
      <c r="T35" s="7"/>
      <c r="U35" s="7"/>
    </row>
    <row r="36" spans="2:21" x14ac:dyDescent="0.3">
      <c r="I36" s="2"/>
      <c r="J36" s="2"/>
      <c r="K36" s="2"/>
      <c r="L36" s="2"/>
      <c r="M36" s="2"/>
      <c r="O36" s="129"/>
      <c r="P36" s="118" t="s">
        <v>31</v>
      </c>
      <c r="Q36" s="119">
        <f>IFERROR(S34/C3," ")</f>
        <v>4.6142592592592599</v>
      </c>
      <c r="R36" s="119" t="s">
        <v>53</v>
      </c>
      <c r="T36" s="7"/>
      <c r="U36" s="7"/>
    </row>
    <row r="37" spans="2:21" x14ac:dyDescent="0.3">
      <c r="I37" s="2"/>
      <c r="J37" s="2"/>
      <c r="K37" s="2"/>
      <c r="L37" s="2"/>
      <c r="M37" s="2"/>
      <c r="O37" s="129"/>
      <c r="P37" s="118" t="s">
        <v>68</v>
      </c>
      <c r="Q37" s="119">
        <f>IFERROR((T34/C5),"")</f>
        <v>5.7451851851851865</v>
      </c>
      <c r="R37" s="119" t="s">
        <v>53</v>
      </c>
      <c r="U37" s="7"/>
    </row>
    <row r="38" spans="2:21" x14ac:dyDescent="0.3">
      <c r="I38" s="2"/>
      <c r="J38" s="2"/>
      <c r="K38" s="2"/>
      <c r="L38" s="2"/>
      <c r="M38" s="2"/>
      <c r="O38" s="129"/>
      <c r="P38" s="118" t="s">
        <v>67</v>
      </c>
      <c r="Q38" s="119">
        <f>IFERROR(U34/C4," ")</f>
        <v>1.3566666666666667</v>
      </c>
      <c r="R38" s="119" t="s">
        <v>53</v>
      </c>
      <c r="T38" s="7"/>
    </row>
    <row r="39" spans="2:21" ht="15" thickBot="1" x14ac:dyDescent="0.35">
      <c r="I39" s="2"/>
      <c r="J39" s="2"/>
      <c r="K39" s="2"/>
      <c r="L39" s="2"/>
      <c r="M39" s="2"/>
      <c r="O39" s="129"/>
      <c r="P39" s="120" t="s">
        <v>33</v>
      </c>
      <c r="Q39" s="121">
        <f>IFERROR(Q37+Q36,"")</f>
        <v>10.359444444444446</v>
      </c>
      <c r="R39" s="121" t="s">
        <v>53</v>
      </c>
      <c r="U39" s="7"/>
    </row>
    <row r="40" spans="2:21" ht="15" thickTop="1" x14ac:dyDescent="0.3">
      <c r="I40" s="2"/>
      <c r="J40" s="2"/>
      <c r="K40" s="2"/>
      <c r="L40" s="2"/>
      <c r="M40" s="2"/>
      <c r="Q40" s="61" t="s">
        <v>34</v>
      </c>
    </row>
    <row r="41" spans="2:21" x14ac:dyDescent="0.3">
      <c r="I41" s="2"/>
      <c r="J41" s="2"/>
      <c r="K41" s="2"/>
      <c r="L41" s="2"/>
      <c r="M41" s="2"/>
    </row>
    <row r="42" spans="2:21" x14ac:dyDescent="0.3">
      <c r="I42" s="2"/>
      <c r="J42" s="2"/>
      <c r="K42" s="2"/>
      <c r="L42" s="2"/>
      <c r="M42" s="2"/>
    </row>
    <row r="43" spans="2:21" x14ac:dyDescent="0.3">
      <c r="I43" s="2"/>
      <c r="J43" s="2"/>
      <c r="K43" s="2"/>
      <c r="L43" s="2"/>
      <c r="M43" s="2"/>
    </row>
    <row r="44" spans="2:21" x14ac:dyDescent="0.3">
      <c r="I44" s="2"/>
      <c r="J44" s="2"/>
      <c r="K44" s="2"/>
      <c r="L44" s="2"/>
      <c r="M44" s="2"/>
    </row>
    <row r="45" spans="2:21" x14ac:dyDescent="0.3">
      <c r="I45" s="2"/>
      <c r="J45" s="2"/>
      <c r="K45" s="2"/>
      <c r="L45" s="2"/>
      <c r="M45" s="2"/>
    </row>
    <row r="46" spans="2:21" x14ac:dyDescent="0.3">
      <c r="I46" s="2"/>
      <c r="J46" s="2"/>
      <c r="K46" s="2"/>
      <c r="L46" s="2"/>
      <c r="M46" s="2"/>
    </row>
    <row r="47" spans="2:21" x14ac:dyDescent="0.3">
      <c r="I47" s="2"/>
      <c r="J47" s="2"/>
      <c r="K47" s="2"/>
      <c r="L47" s="2"/>
      <c r="M47" s="2"/>
    </row>
  </sheetData>
  <sheetProtection algorithmName="SHA-512" hashValue="uBVS1vybQYEws+r1oZTE+cQj+lt8gr0pXGmWeshaPhHojuEdnJwkkBwYfG0MXShNfY7fsFuFpnoTL+w4odB3rg==" saltValue="n+h9XxBI8SGiyCLUAUAuKA==" spinCount="100000" sheet="1" objects="1" scenarios="1" selectLockedCells="1" selectUnlockedCells="1"/>
  <protectedRanges>
    <protectedRange sqref="M34:M38" name="Plage3"/>
    <protectedRange sqref="C10:E38 F34:F38" name="Plage2"/>
    <protectedRange sqref="C2:C5" name="Plage1"/>
  </protectedRanges>
  <mergeCells count="1">
    <mergeCell ref="O35:O39"/>
  </mergeCells>
  <conditionalFormatting sqref="M10:M33">
    <cfRule type="expression" dxfId="0" priority="1">
      <formula>AND(M10&lt;&gt;0,M10&lt;&gt;100)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Données et calculs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JAQUEROD Axel</dc:creator>
  <cp:lastModifiedBy>POUVREAU Estelle</cp:lastModifiedBy>
  <dcterms:created xsi:type="dcterms:W3CDTF">2026-01-14T14:49:23Z</dcterms:created>
  <dcterms:modified xsi:type="dcterms:W3CDTF">2026-06-12T06:25:20Z</dcterms:modified>
</cp:coreProperties>
</file>